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/>
  <mc:AlternateContent xmlns:mc="http://schemas.openxmlformats.org/markup-compatibility/2006">
    <mc:Choice Requires="x15">
      <x15ac:absPath xmlns:x15ac="http://schemas.microsoft.com/office/spreadsheetml/2010/11/ac" url="G:\Geteilte Ablagen\vlabs innovation\Projekte\Greiner\InnoVenturesIdeaEvaluation\Business Case\"/>
    </mc:Choice>
  </mc:AlternateContent>
  <xr:revisionPtr revIDLastSave="199" documentId="13_ncr:1_{E4A6A0D6-1AA8-4003-843E-5800ADD4D572}" xr6:coauthVersionLast="46" xr6:coauthVersionMax="46" xr10:uidLastSave="{89953E7D-C457-46AE-8A06-4175D16ADE47}"/>
  <bookViews>
    <workbookView xWindow="-38520" yWindow="-120" windowWidth="38640" windowHeight="21240" firstSheet="2" activeTab="2" xr2:uid="{00000000-000D-0000-FFFF-FFFF00000000}"/>
  </bookViews>
  <sheets>
    <sheet name="Anleitung" sheetId="1" r:id="rId1"/>
    <sheet name="Ideen-Übersicht" sheetId="2" r:id="rId2"/>
    <sheet name="Business Case" sheetId="3" r:id="rId3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5Cs8IlVsgbTnab5Gcvrl+dNbeQA=="/>
    </ext>
  </extLst>
</workbook>
</file>

<file path=xl/calcChain.xml><?xml version="1.0" encoding="utf-8"?>
<calcChain xmlns="http://schemas.openxmlformats.org/spreadsheetml/2006/main">
  <c r="F74" i="3" l="1"/>
  <c r="F70" i="3"/>
  <c r="F68" i="3"/>
  <c r="F66" i="3"/>
  <c r="G42" i="3"/>
  <c r="K42" i="3"/>
  <c r="H42" i="3"/>
  <c r="I42" i="3"/>
  <c r="J42" i="3"/>
  <c r="G74" i="3"/>
  <c r="H74" i="3"/>
  <c r="I74" i="3"/>
  <c r="J74" i="3"/>
  <c r="K74" i="3"/>
  <c r="L74" i="3"/>
  <c r="M74" i="3"/>
  <c r="N74" i="3"/>
  <c r="O74" i="3"/>
  <c r="P74" i="3"/>
  <c r="G72" i="3"/>
  <c r="H72" i="3"/>
  <c r="I72" i="3"/>
  <c r="J72" i="3"/>
  <c r="K72" i="3"/>
  <c r="L72" i="3"/>
  <c r="M72" i="3"/>
  <c r="N72" i="3"/>
  <c r="O72" i="3"/>
  <c r="P72" i="3"/>
  <c r="G70" i="3"/>
  <c r="H70" i="3"/>
  <c r="I70" i="3"/>
  <c r="J70" i="3"/>
  <c r="K70" i="3"/>
  <c r="L70" i="3"/>
  <c r="M70" i="3"/>
  <c r="N70" i="3"/>
  <c r="O70" i="3"/>
  <c r="P70" i="3"/>
  <c r="G68" i="3"/>
  <c r="H68" i="3"/>
  <c r="I68" i="3"/>
  <c r="J68" i="3"/>
  <c r="K68" i="3"/>
  <c r="L68" i="3"/>
  <c r="M68" i="3"/>
  <c r="N68" i="3"/>
  <c r="O68" i="3"/>
  <c r="P68" i="3"/>
  <c r="G66" i="3"/>
  <c r="H66" i="3"/>
  <c r="I66" i="3"/>
  <c r="J66" i="3"/>
  <c r="K66" i="3"/>
  <c r="L66" i="3"/>
  <c r="M66" i="3"/>
  <c r="N66" i="3"/>
  <c r="O66" i="3"/>
  <c r="P66" i="3"/>
  <c r="D96" i="3"/>
  <c r="P77" i="3"/>
  <c r="O77" i="3"/>
  <c r="N77" i="3"/>
  <c r="M77" i="3"/>
  <c r="L77" i="3"/>
  <c r="K77" i="3"/>
  <c r="J77" i="3"/>
  <c r="I77" i="3"/>
  <c r="H77" i="3"/>
  <c r="G77" i="3"/>
  <c r="F77" i="3"/>
  <c r="F72" i="3"/>
  <c r="P58" i="3"/>
  <c r="O58" i="3"/>
  <c r="N58" i="3"/>
  <c r="M58" i="3"/>
  <c r="L58" i="3"/>
  <c r="K58" i="3"/>
  <c r="J58" i="3"/>
  <c r="I58" i="3"/>
  <c r="H58" i="3"/>
  <c r="G58" i="3"/>
  <c r="P51" i="3"/>
  <c r="P40" i="3" s="1"/>
  <c r="O51" i="3"/>
  <c r="O40" i="3" s="1"/>
  <c r="N51" i="3"/>
  <c r="N40" i="3" s="1"/>
  <c r="M51" i="3"/>
  <c r="L51" i="3"/>
  <c r="L40" i="3" s="1"/>
  <c r="K51" i="3"/>
  <c r="K40" i="3" s="1"/>
  <c r="J51" i="3"/>
  <c r="J40" i="3" s="1"/>
  <c r="I51" i="3"/>
  <c r="I40" i="3" s="1"/>
  <c r="H51" i="3"/>
  <c r="H40" i="3" s="1"/>
  <c r="G51" i="3"/>
  <c r="G40" i="3" s="1"/>
  <c r="F51" i="3"/>
  <c r="F40" i="3" s="1"/>
  <c r="M40" i="3"/>
  <c r="P36" i="3"/>
  <c r="O36" i="3"/>
  <c r="O35" i="3" s="1"/>
  <c r="N36" i="3"/>
  <c r="N35" i="3" s="1"/>
  <c r="M36" i="3"/>
  <c r="M35" i="3" s="1"/>
  <c r="L36" i="3"/>
  <c r="L35" i="3" s="1"/>
  <c r="K36" i="3"/>
  <c r="J36" i="3"/>
  <c r="I36" i="3"/>
  <c r="H36" i="3"/>
  <c r="G36" i="3"/>
  <c r="F36" i="3"/>
  <c r="P35" i="3"/>
  <c r="P33" i="3"/>
  <c r="P31" i="3" s="1"/>
  <c r="O33" i="3"/>
  <c r="O31" i="3" s="1"/>
  <c r="N33" i="3"/>
  <c r="N31" i="3" s="1"/>
  <c r="M33" i="3"/>
  <c r="M31" i="3" s="1"/>
  <c r="L33" i="3"/>
  <c r="L31" i="3" s="1"/>
  <c r="K33" i="3"/>
  <c r="J33" i="3"/>
  <c r="I33" i="3"/>
  <c r="H33" i="3"/>
  <c r="G33" i="3"/>
  <c r="F33" i="3"/>
  <c r="P29" i="3"/>
  <c r="P27" i="3" s="1"/>
  <c r="O29" i="3"/>
  <c r="O27" i="3" s="1"/>
  <c r="N29" i="3"/>
  <c r="N27" i="3" s="1"/>
  <c r="M29" i="3"/>
  <c r="M27" i="3" s="1"/>
  <c r="L29" i="3"/>
  <c r="L27" i="3" s="1"/>
  <c r="K29" i="3"/>
  <c r="J29" i="3"/>
  <c r="I29" i="3"/>
  <c r="H29" i="3"/>
  <c r="G29" i="3"/>
  <c r="F29" i="3"/>
  <c r="P24" i="3"/>
  <c r="P25" i="3" s="1"/>
  <c r="O24" i="3"/>
  <c r="O25" i="3" s="1"/>
  <c r="O21" i="3" s="1"/>
  <c r="N24" i="3"/>
  <c r="N25" i="3" s="1"/>
  <c r="M24" i="3"/>
  <c r="L24" i="3"/>
  <c r="L25" i="3" s="1"/>
  <c r="K24" i="3"/>
  <c r="J24" i="3"/>
  <c r="J25" i="3" s="1"/>
  <c r="I24" i="3"/>
  <c r="I25" i="3" s="1"/>
  <c r="I21" i="3" s="1"/>
  <c r="H24" i="3"/>
  <c r="H25" i="3" s="1"/>
  <c r="G24" i="3"/>
  <c r="F24" i="3"/>
  <c r="P18" i="3"/>
  <c r="P19" i="3" s="1"/>
  <c r="O18" i="3"/>
  <c r="O19" i="3" s="1"/>
  <c r="O14" i="3" s="1"/>
  <c r="N18" i="3"/>
  <c r="M18" i="3"/>
  <c r="M19" i="3" s="1"/>
  <c r="L18" i="3"/>
  <c r="K18" i="3"/>
  <c r="K19" i="3" s="1"/>
  <c r="J18" i="3"/>
  <c r="J19" i="3" s="1"/>
  <c r="I18" i="3"/>
  <c r="I19" i="3" s="1"/>
  <c r="H18" i="3"/>
  <c r="H19" i="3" s="1"/>
  <c r="G18" i="3"/>
  <c r="F18" i="3"/>
  <c r="F14" i="3" s="1"/>
  <c r="P11" i="3"/>
  <c r="P12" i="3" s="1"/>
  <c r="P7" i="3" s="1"/>
  <c r="O11" i="3"/>
  <c r="O12" i="3" s="1"/>
  <c r="O7" i="3" s="1"/>
  <c r="N11" i="3"/>
  <c r="N12" i="3" s="1"/>
  <c r="M11" i="3"/>
  <c r="M12" i="3" s="1"/>
  <c r="M7" i="3" s="1"/>
  <c r="L11" i="3"/>
  <c r="L12" i="3" s="1"/>
  <c r="L7" i="3" s="1"/>
  <c r="K11" i="3"/>
  <c r="K12" i="3" s="1"/>
  <c r="J11" i="3"/>
  <c r="I11" i="3"/>
  <c r="I12" i="3" s="1"/>
  <c r="H11" i="3"/>
  <c r="H12" i="3" s="1"/>
  <c r="G11" i="3"/>
  <c r="F11" i="3"/>
  <c r="F7" i="3" s="1"/>
  <c r="M14" i="3" l="1"/>
  <c r="K25" i="3"/>
  <c r="K21" i="3" s="1"/>
  <c r="K5" i="3" s="1"/>
  <c r="K86" i="3" s="1"/>
  <c r="J65" i="3"/>
  <c r="H65" i="3"/>
  <c r="H56" i="3" s="1"/>
  <c r="H39" i="3" s="1"/>
  <c r="M65" i="3"/>
  <c r="M56" i="3" s="1"/>
  <c r="M39" i="3" s="1"/>
  <c r="P65" i="3"/>
  <c r="P56" i="3" s="1"/>
  <c r="P39" i="3" s="1"/>
  <c r="L65" i="3"/>
  <c r="L56" i="3" s="1"/>
  <c r="L39" i="3" s="1"/>
  <c r="I65" i="3"/>
  <c r="I56" i="3" s="1"/>
  <c r="I39" i="3" s="1"/>
  <c r="G25" i="3"/>
  <c r="G21" i="3" s="1"/>
  <c r="O5" i="3"/>
  <c r="O86" i="3" s="1"/>
  <c r="P14" i="3"/>
  <c r="G12" i="3"/>
  <c r="G19" i="3"/>
  <c r="F65" i="3"/>
  <c r="F56" i="3" s="1"/>
  <c r="F39" i="3" s="1"/>
  <c r="N65" i="3"/>
  <c r="N56" i="3" s="1"/>
  <c r="N39" i="3" s="1"/>
  <c r="J12" i="3"/>
  <c r="L19" i="3"/>
  <c r="L14" i="3" s="1"/>
  <c r="L21" i="3"/>
  <c r="F21" i="3"/>
  <c r="F5" i="3" s="1"/>
  <c r="J21" i="3"/>
  <c r="N21" i="3"/>
  <c r="M25" i="3"/>
  <c r="M21" i="3" s="1"/>
  <c r="M5" i="3" s="1"/>
  <c r="N7" i="3"/>
  <c r="P21" i="3"/>
  <c r="N19" i="3"/>
  <c r="N14" i="3" s="1"/>
  <c r="H21" i="3"/>
  <c r="H5" i="3" s="1"/>
  <c r="J56" i="3"/>
  <c r="J39" i="3" s="1"/>
  <c r="G65" i="3"/>
  <c r="G56" i="3" s="1"/>
  <c r="K65" i="3"/>
  <c r="K56" i="3" s="1"/>
  <c r="O65" i="3"/>
  <c r="O56" i="3" s="1"/>
  <c r="O39" i="3" s="1"/>
  <c r="O87" i="3" s="1"/>
  <c r="P5" i="3" l="1"/>
  <c r="K91" i="3"/>
  <c r="I5" i="3"/>
  <c r="I87" i="3" s="1"/>
  <c r="G5" i="3"/>
  <c r="G86" i="3" s="1"/>
  <c r="L5" i="3"/>
  <c r="L87" i="3" s="1"/>
  <c r="J5" i="3"/>
  <c r="J91" i="3" s="1"/>
  <c r="M87" i="3"/>
  <c r="M91" i="3"/>
  <c r="M86" i="3"/>
  <c r="O95" i="3"/>
  <c r="O90" i="3"/>
  <c r="P87" i="3"/>
  <c r="P91" i="3"/>
  <c r="P86" i="3"/>
  <c r="F91" i="3"/>
  <c r="F86" i="3"/>
  <c r="F87" i="3"/>
  <c r="N5" i="3"/>
  <c r="K39" i="3"/>
  <c r="K87" i="3" s="1"/>
  <c r="O91" i="3"/>
  <c r="H87" i="3"/>
  <c r="H91" i="3"/>
  <c r="H86" i="3"/>
  <c r="G39" i="3"/>
  <c r="I91" i="3"/>
  <c r="I86" i="3" l="1"/>
  <c r="L91" i="3"/>
  <c r="L86" i="3"/>
  <c r="G91" i="3"/>
  <c r="G87" i="3"/>
  <c r="G95" i="3" s="1"/>
  <c r="J87" i="3"/>
  <c r="J90" i="3" s="1"/>
  <c r="J92" i="3" s="1"/>
  <c r="J86" i="3"/>
  <c r="G90" i="3"/>
  <c r="K95" i="3"/>
  <c r="K90" i="3"/>
  <c r="K92" i="3" s="1"/>
  <c r="F90" i="3"/>
  <c r="F92" i="3" s="1"/>
  <c r="F88" i="3"/>
  <c r="F95" i="3"/>
  <c r="L95" i="3"/>
  <c r="L90" i="3"/>
  <c r="N91" i="3"/>
  <c r="N86" i="3"/>
  <c r="N87" i="3"/>
  <c r="I90" i="3"/>
  <c r="I92" i="3" s="1"/>
  <c r="I95" i="3"/>
  <c r="H95" i="3"/>
  <c r="H90" i="3"/>
  <c r="H92" i="3" s="1"/>
  <c r="P95" i="3"/>
  <c r="P90" i="3"/>
  <c r="P92" i="3" s="1"/>
  <c r="O92" i="3"/>
  <c r="M90" i="3"/>
  <c r="M92" i="3" s="1"/>
  <c r="M95" i="3"/>
  <c r="G88" i="3" l="1"/>
  <c r="H88" i="3" s="1"/>
  <c r="I88" i="3" s="1"/>
  <c r="G92" i="3"/>
  <c r="L92" i="3"/>
  <c r="J88" i="3"/>
  <c r="K88" i="3" s="1"/>
  <c r="L88" i="3" s="1"/>
  <c r="M88" i="3" s="1"/>
  <c r="N88" i="3" s="1"/>
  <c r="O88" i="3" s="1"/>
  <c r="P88" i="3" s="1"/>
  <c r="J95" i="3"/>
  <c r="E95" i="3" s="1"/>
  <c r="N90" i="3"/>
  <c r="N92" i="3" s="1"/>
  <c r="N95" i="3"/>
  <c r="F96" i="3"/>
  <c r="G96" i="3" s="1"/>
  <c r="H96" i="3" s="1"/>
  <c r="I96" i="3" s="1"/>
  <c r="J96" i="3" s="1"/>
  <c r="K96" i="3" s="1"/>
  <c r="L96" i="3" s="1"/>
  <c r="M96" i="3" s="1"/>
  <c r="N96" i="3" l="1"/>
  <c r="O96" i="3" s="1"/>
  <c r="P9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4" authorId="0" shapeId="0" xr:uid="{00000000-0006-0000-0100-000001000000}">
      <text>
        <r>
          <rPr>
            <sz val="11"/>
            <color theme="1"/>
            <rFont val="Arial"/>
            <family val="2"/>
          </rPr>
          <t>======
ID#AAAAL2h401M
Zwei zentrale Hinweise    (2021-03-26 14:54:13)
_ Der TAM sollte sinnvoll geschätzt werden, vgl. 
_ Der SAM und SOM sollte dabei nicht einfach nur als %-Anteil des TAM/SAM direkt geschätzt werden, sondern durch qualitative Kriterien begründet sein
http://www.zephram.de/blog/ideenbewertung/marktabschaetzung-tam-sam-som/
https://www.thebusinessplanshop.com/blog/en/entry/tam_sam_som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azg5y0gn3ziztuVXhUDaxHbVR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1" authorId="0" shapeId="0" xr:uid="{00000000-0006-0000-0200-000001000000}">
      <text>
        <r>
          <rPr>
            <sz val="11"/>
            <color theme="1"/>
            <rFont val="Arial"/>
            <family val="2"/>
          </rPr>
          <t>======
ID#AAAAL2h401I
Pascal    (2021-03-26 14:54:13)
Alternative Angabe der Kosten zu Stückkosten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58aBKsko+qIA70ObkxOKHDaMneQ=="/>
    </ext>
  </extLst>
</comments>
</file>

<file path=xl/sharedStrings.xml><?xml version="1.0" encoding="utf-8"?>
<sst xmlns="http://schemas.openxmlformats.org/spreadsheetml/2006/main" count="241" uniqueCount="112">
  <si>
    <t>BUSINESS CASE TEMPLATE</t>
  </si>
  <si>
    <t xml:space="preserve">1) </t>
  </si>
  <si>
    <t>Zur Abschätzung des Marktpotenzials kann TAM, SAM, SOM genutzt werden. Die Berechnung des Business Case sollte im bestenfall nicht ein % Wert des SOM sein, sondern Bottom-Up ermittelt werden. Das Marktpotenzial dient sozusagen als Gegenprüfung</t>
  </si>
  <si>
    <t xml:space="preserve">2) </t>
  </si>
  <si>
    <t>Der Übersicht halber sind im Arbeitsblatt 'Business Case' die Zeilen gruppiert. Entweder können die + genutzt werden oder mit den Schaltflächen #1 und #2 alle gleichzeittig erweitert oder reduziert werden (siehe Screenshots)</t>
  </si>
  <si>
    <t>4)</t>
  </si>
  <si>
    <t>Falls die vorgesehenen Zeilen und Eingabefelder nicht passen, können diese natürlich verändert werden. Nebenrechnungen sind auch herzlich willkommen</t>
  </si>
  <si>
    <t>5)</t>
  </si>
  <si>
    <t>Wenn mehr als 5 Betrachtungsjahre gewünscht sind, können 5 weitere eingeblendet werden.</t>
  </si>
  <si>
    <t>6)</t>
  </si>
  <si>
    <t>Manchmal ist es schwer, eine genaue Kundenanzahl anzugeben. Stattdessen könnte versucht werden einen Umsatz im Jahr 1 anzugeben und dann ausgehend von diesem die folgenden Jahre prozentuelle Veränderungen anzugeben. Die entsprechende Formel müsste bei der Berechnung angepasst werden.</t>
  </si>
  <si>
    <t>Bei Fragen gerne an den V_labs Betreuer oder an Pascal wenden:</t>
  </si>
  <si>
    <t>pascal@vlabs.at</t>
  </si>
  <si>
    <t>Tel : +43 650 30 11 869</t>
  </si>
  <si>
    <t>Ideen</t>
  </si>
  <si>
    <t>Qualitative Einordnung der Idee</t>
  </si>
  <si>
    <t>Verbundextrusion</t>
  </si>
  <si>
    <t>Rüstzeitenoptimierung</t>
  </si>
  <si>
    <t>Expertensystem</t>
  </si>
  <si>
    <t>Home Recycling</t>
  </si>
  <si>
    <t>Waste take-back</t>
  </si>
  <si>
    <t>2nd use</t>
  </si>
  <si>
    <t>Markt [(1) Bestehende Märkte und Zielgruppen; (2) Neue Märkte, (3) Neue Zielgruppen]</t>
  </si>
  <si>
    <t>Produkt ((1) Bestehende Produkte, (2) Modifizierte Produkte, (3) Neue Produkte)</t>
  </si>
  <si>
    <t>Kunde</t>
  </si>
  <si>
    <t>Geschäftsmodell</t>
  </si>
  <si>
    <t>Innerhalb oder außerhalb von Greiner</t>
  </si>
  <si>
    <t xml:space="preserve">Marktabschätzung: </t>
  </si>
  <si>
    <t>TAM (Total Adressable Market)</t>
  </si>
  <si>
    <t>SAM (Serviceable Market)</t>
  </si>
  <si>
    <t>SOM (Serviceable Obtainable Market)</t>
  </si>
  <si>
    <t>Team:</t>
  </si>
  <si>
    <t>Annahmen/
Faktoren</t>
  </si>
  <si>
    <t>Einheit</t>
  </si>
  <si>
    <t>Berechnung oder Eingabe</t>
  </si>
  <si>
    <t>Periode</t>
  </si>
  <si>
    <t>Umsatzberechnung</t>
  </si>
  <si>
    <t>U1_Umsatz durch verkaufte Werkzeuge</t>
  </si>
  <si>
    <t>€</t>
  </si>
  <si>
    <t>BERECHNUNG</t>
  </si>
  <si>
    <t>Anzahl Neukunden/Neuprodukte</t>
  </si>
  <si>
    <t>KU</t>
  </si>
  <si>
    <t>Eingabe</t>
  </si>
  <si>
    <t>Werkzeuge je Kunde</t>
  </si>
  <si>
    <t>Stk</t>
  </si>
  <si>
    <t>Verkaufserlös je Werkzeug</t>
  </si>
  <si>
    <t>€/Stk</t>
  </si>
  <si>
    <t>Umsatz durch verkaufte Werkzeuge</t>
  </si>
  <si>
    <t>Umsatz durch Bestandskunden (Service-Fees, Instandhaltung, etc)</t>
  </si>
  <si>
    <t>U2_Umsatz durch verkaufte Produktionsanlagen</t>
  </si>
  <si>
    <t>Anzahl Neukunden/Neuanlagen</t>
  </si>
  <si>
    <t>Anlagen je Kunde</t>
  </si>
  <si>
    <t>Verkaufserlös je Anlage</t>
  </si>
  <si>
    <t>Umsatz durch verkaufte Anlagen</t>
  </si>
  <si>
    <t>U3_Umsatz durch verkaufte Produkte</t>
  </si>
  <si>
    <t>Anzahl der verkauften Einheiten</t>
  </si>
  <si>
    <t>Verkaufserlös je Einheit</t>
  </si>
  <si>
    <t>Umsatz durch verkaufte Produkte</t>
  </si>
  <si>
    <t>Umsatz durch Zubehör</t>
  </si>
  <si>
    <t>U4_Umsatz durch verkaufte Dienstleistung</t>
  </si>
  <si>
    <t>Anzahl Kunden</t>
  </si>
  <si>
    <t>Durchschnittlicher Erlös je Kunde</t>
  </si>
  <si>
    <t>€/KU</t>
  </si>
  <si>
    <t>U5_Umsatz durch Lizenzeinnahmen</t>
  </si>
  <si>
    <t>U6_Andere:</t>
  </si>
  <si>
    <t>Umsatz durch Werbung</t>
  </si>
  <si>
    <t>Weitere Umsatzquelle (Benennen)</t>
  </si>
  <si>
    <t>Gesamtkosten</t>
  </si>
  <si>
    <t>Variable Kosten</t>
  </si>
  <si>
    <t>Kosten für Wareneinsatz (Stückkosten)</t>
  </si>
  <si>
    <t>Anzahl</t>
  </si>
  <si>
    <t>Kosten je Einheit (Zukauf)</t>
  </si>
  <si>
    <t>Konstruktionsstunden</t>
  </si>
  <si>
    <t>Versuche</t>
  </si>
  <si>
    <t>R&amp;D Stunden (Simulation,..)</t>
  </si>
  <si>
    <t>Externe Berater</t>
  </si>
  <si>
    <t>Lizenzkosten für Dienstleistungen</t>
  </si>
  <si>
    <t>Kosten für Wareneinsatz (Gemeinkosten)</t>
  </si>
  <si>
    <t xml:space="preserve"> €</t>
  </si>
  <si>
    <t>Einkauf Roh-, Hilfs- und Betriebsstoffe</t>
  </si>
  <si>
    <t>Energiekosten</t>
  </si>
  <si>
    <t>Transportkosten</t>
  </si>
  <si>
    <t>Fixe Kosten</t>
  </si>
  <si>
    <t>Investitionskosten</t>
  </si>
  <si>
    <t>Investition 1 (Projektkosten Protoyp)</t>
  </si>
  <si>
    <t>Investition 2 (Benennen)</t>
  </si>
  <si>
    <t>Investition 3 (Benennen)</t>
  </si>
  <si>
    <t>Investition 4 (Benennen)</t>
  </si>
  <si>
    <t>Investition 5 (Benennen)</t>
  </si>
  <si>
    <t>Personalkosten für Ausgründung der Idee</t>
  </si>
  <si>
    <t>Geschäftsführung</t>
  </si>
  <si>
    <t>FTE</t>
  </si>
  <si>
    <t>Business Development / Produktentwicklung</t>
  </si>
  <si>
    <t>Admin / Sales</t>
  </si>
  <si>
    <t>Social Meda / Marketing</t>
  </si>
  <si>
    <t>IT-Entwickler</t>
  </si>
  <si>
    <t>Sachkosten für Ausgründung der Idee</t>
  </si>
  <si>
    <t>Administration/Buchhaltung</t>
  </si>
  <si>
    <t>Reisekosten</t>
  </si>
  <si>
    <t>Bürokosten/EDV/Tel</t>
  </si>
  <si>
    <t>Zugekaufte Services (Call-Center, Rechtsberatung, Bank, div. DL)</t>
  </si>
  <si>
    <t>Beratungskosten / Sonstinge Aufwände (Rechtsberatung / Steuerberatung)</t>
  </si>
  <si>
    <t>Gründungskosten</t>
  </si>
  <si>
    <t>DB</t>
  </si>
  <si>
    <t>Überschuss</t>
  </si>
  <si>
    <t>Kumulierter Überschuss</t>
  </si>
  <si>
    <t>Umsatzrendite</t>
  </si>
  <si>
    <t>Kapitalumschlag</t>
  </si>
  <si>
    <t>ROI</t>
  </si>
  <si>
    <t>Kapitalwert</t>
  </si>
  <si>
    <t>Zinsssatz</t>
  </si>
  <si>
    <t>Aufzinsungsfaktor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</si>
</sst>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;[Red]\-&quot;€&quot;\ #,##0.00"/>
    <numFmt numFmtId="165" formatCode="&quot;€&quot;\ #,##0"/>
    <numFmt numFmtId="166" formatCode="0&quot; Stk&quot;"/>
    <numFmt numFmtId="167" formatCode="[$€]#,##0"/>
    <numFmt numFmtId="168" formatCode="0.0%"/>
    <numFmt numFmtId="169" formatCode="_-* #,##0.00_-;\-* #,##0.00_-;_-* &quot;-&quot;??_-;_-@"/>
    <numFmt numFmtId="170" formatCode="_-* #,##0.00\ [$€-407]_-;\-* #,##0.00\ [$€-407]_-;_-* &quot;-&quot;??\ [$€-407]_-;_-@_-"/>
    <numFmt numFmtId="171" formatCode="#,##0.00\ &quot;€&quot;"/>
  </numFmts>
  <fonts count="30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28"/>
      <color rgb="FFFFFFFF"/>
      <name val="Calibri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</font>
    <font>
      <b/>
      <sz val="6"/>
      <color theme="1"/>
      <name val="Arial"/>
      <family val="2"/>
    </font>
    <font>
      <b/>
      <sz val="6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ajor"/>
    </font>
    <font>
      <b/>
      <sz val="28"/>
      <color rgb="FFFFFFFF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0"/>
      <name val="Calibri"/>
      <family val="2"/>
      <scheme val="major"/>
    </font>
    <font>
      <b/>
      <i/>
      <sz val="11"/>
      <color theme="1"/>
      <name val="Calibri"/>
      <family val="2"/>
      <scheme val="major"/>
    </font>
    <font>
      <i/>
      <sz val="11"/>
      <color theme="1"/>
      <name val="Calibri"/>
      <family val="2"/>
      <scheme val="major"/>
    </font>
    <font>
      <sz val="8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2"/>
      <color rgb="FFFFFFFF"/>
      <name val="Calibri"/>
      <family val="2"/>
      <scheme val="major"/>
    </font>
    <font>
      <sz val="11"/>
      <name val="Calibri"/>
      <family val="2"/>
      <scheme val="major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  <fill>
      <patternFill patternType="solid">
        <fgColor rgb="FF00CC66"/>
        <bgColor rgb="FF00CC66"/>
      </patternFill>
    </fill>
    <fill>
      <patternFill patternType="solid">
        <fgColor rgb="FFFF5050"/>
        <bgColor rgb="FFFF5050"/>
      </patternFill>
    </fill>
    <fill>
      <patternFill patternType="solid">
        <fgColor rgb="FFC9DAF8"/>
        <bgColor rgb="FFC9DAF8"/>
      </patternFill>
    </fill>
    <fill>
      <patternFill patternType="solid">
        <fgColor rgb="FFDDEBF7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ck">
        <color rgb="FFCCCCCC"/>
      </right>
      <top/>
      <bottom/>
      <diagonal/>
    </border>
    <border>
      <left/>
      <right style="hair">
        <color rgb="FF000000"/>
      </right>
      <top style="thick">
        <color rgb="FFCCCCCC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ck">
        <color rgb="FFCCCCCC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ck">
        <color rgb="FFCCCCCC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thick">
        <color rgb="FFCCCCCC"/>
      </top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6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2" fillId="3" borderId="0" xfId="0" applyFont="1" applyFill="1"/>
    <xf numFmtId="0" fontId="2" fillId="3" borderId="4" xfId="0" applyFont="1" applyFill="1" applyBorder="1"/>
    <xf numFmtId="165" fontId="1" fillId="0" borderId="0" xfId="0" applyNumberFormat="1" applyFont="1"/>
    <xf numFmtId="0" fontId="6" fillId="0" borderId="0" xfId="0" applyFont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7" xfId="0" applyFont="1" applyFill="1" applyBorder="1"/>
    <xf numFmtId="0" fontId="2" fillId="0" borderId="12" xfId="0" applyFont="1" applyBorder="1"/>
    <xf numFmtId="0" fontId="2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8" fillId="3" borderId="7" xfId="0" applyFont="1" applyFill="1" applyBorder="1"/>
    <xf numFmtId="0" fontId="8" fillId="0" borderId="12" xfId="0" applyFont="1" applyBorder="1"/>
    <xf numFmtId="0" fontId="9" fillId="0" borderId="0" xfId="0" applyFont="1"/>
    <xf numFmtId="0" fontId="4" fillId="3" borderId="7" xfId="0" applyFont="1" applyFill="1" applyBorder="1"/>
    <xf numFmtId="0" fontId="4" fillId="0" borderId="12" xfId="0" applyFont="1" applyBorder="1"/>
    <xf numFmtId="0" fontId="10" fillId="0" borderId="0" xfId="0" applyFont="1"/>
    <xf numFmtId="165" fontId="1" fillId="0" borderId="14" xfId="0" applyNumberFormat="1" applyFont="1" applyBorder="1"/>
    <xf numFmtId="9" fontId="1" fillId="0" borderId="14" xfId="0" applyNumberFormat="1" applyFont="1" applyBorder="1"/>
    <xf numFmtId="0" fontId="11" fillId="3" borderId="7" xfId="0" applyFont="1" applyFill="1" applyBorder="1"/>
    <xf numFmtId="0" fontId="11" fillId="0" borderId="12" xfId="0" applyFont="1" applyBorder="1"/>
    <xf numFmtId="0" fontId="12" fillId="0" borderId="0" xfId="0" applyFont="1"/>
    <xf numFmtId="0" fontId="13" fillId="3" borderId="7" xfId="0" applyFont="1" applyFill="1" applyBorder="1"/>
    <xf numFmtId="0" fontId="13" fillId="0" borderId="12" xfId="0" applyFont="1" applyBorder="1"/>
    <xf numFmtId="0" fontId="14" fillId="0" borderId="0" xfId="0" applyFont="1"/>
    <xf numFmtId="0" fontId="16" fillId="3" borderId="7" xfId="0" applyFont="1" applyFill="1" applyBorder="1"/>
    <xf numFmtId="0" fontId="16" fillId="0" borderId="12" xfId="0" applyFont="1" applyBorder="1"/>
    <xf numFmtId="0" fontId="15" fillId="0" borderId="0" xfId="0" applyFont="1"/>
    <xf numFmtId="0" fontId="2" fillId="0" borderId="16" xfId="0" applyFont="1" applyBorder="1" applyAlignment="1">
      <alignment wrapText="1"/>
    </xf>
    <xf numFmtId="0" fontId="17" fillId="3" borderId="7" xfId="0" applyFont="1" applyFill="1" applyBorder="1"/>
    <xf numFmtId="0" fontId="17" fillId="0" borderId="12" xfId="0" applyFont="1" applyBorder="1"/>
    <xf numFmtId="0" fontId="2" fillId="0" borderId="22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23" xfId="0" applyFont="1" applyBorder="1"/>
    <xf numFmtId="9" fontId="1" fillId="0" borderId="24" xfId="0" applyNumberFormat="1" applyFont="1" applyBorder="1"/>
    <xf numFmtId="168" fontId="1" fillId="0" borderId="14" xfId="0" applyNumberFormat="1" applyFont="1" applyBorder="1"/>
    <xf numFmtId="168" fontId="1" fillId="0" borderId="24" xfId="0" applyNumberFormat="1" applyFont="1" applyBorder="1"/>
    <xf numFmtId="0" fontId="1" fillId="0" borderId="24" xfId="0" applyFont="1" applyBorder="1"/>
    <xf numFmtId="165" fontId="1" fillId="0" borderId="24" xfId="0" applyNumberFormat="1" applyFont="1" applyBorder="1"/>
    <xf numFmtId="0" fontId="2" fillId="0" borderId="17" xfId="0" applyFont="1" applyBorder="1" applyAlignment="1">
      <alignment wrapText="1"/>
    </xf>
    <xf numFmtId="169" fontId="1" fillId="0" borderId="17" xfId="0" applyNumberFormat="1" applyFont="1" applyBorder="1"/>
    <xf numFmtId="165" fontId="2" fillId="0" borderId="17" xfId="0" applyNumberFormat="1" applyFont="1" applyBorder="1"/>
    <xf numFmtId="165" fontId="1" fillId="0" borderId="17" xfId="0" applyNumberFormat="1" applyFont="1" applyBorder="1"/>
    <xf numFmtId="165" fontId="1" fillId="0" borderId="25" xfId="0" applyNumberFormat="1" applyFont="1" applyBorder="1"/>
    <xf numFmtId="0" fontId="2" fillId="0" borderId="26" xfId="0" applyFont="1" applyBorder="1" applyAlignment="1">
      <alignment wrapText="1"/>
    </xf>
    <xf numFmtId="0" fontId="2" fillId="0" borderId="26" xfId="0" applyFont="1" applyBorder="1"/>
    <xf numFmtId="165" fontId="2" fillId="0" borderId="26" xfId="0" applyNumberFormat="1" applyFont="1" applyBorder="1"/>
    <xf numFmtId="169" fontId="1" fillId="0" borderId="0" xfId="0" applyNumberFormat="1" applyFont="1"/>
    <xf numFmtId="164" fontId="1" fillId="0" borderId="0" xfId="0" applyNumberFormat="1" applyFont="1"/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2" borderId="0" xfId="0" applyFont="1" applyFill="1"/>
    <xf numFmtId="0" fontId="18" fillId="0" borderId="8" xfId="0" applyFont="1" applyBorder="1" applyAlignment="1">
      <alignment wrapText="1"/>
    </xf>
    <xf numFmtId="0" fontId="20" fillId="0" borderId="9" xfId="0" applyFont="1" applyBorder="1" applyAlignment="1">
      <alignment wrapText="1"/>
    </xf>
    <xf numFmtId="0" fontId="20" fillId="0" borderId="9" xfId="0" applyFont="1" applyBorder="1"/>
    <xf numFmtId="0" fontId="20" fillId="0" borderId="10" xfId="0" applyFont="1" applyBorder="1"/>
    <xf numFmtId="0" fontId="20" fillId="0" borderId="11" xfId="0" applyFont="1" applyBorder="1"/>
    <xf numFmtId="0" fontId="18" fillId="0" borderId="13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4" xfId="0" applyFont="1" applyBorder="1"/>
    <xf numFmtId="0" fontId="18" fillId="0" borderId="15" xfId="0" applyFont="1" applyBorder="1"/>
    <xf numFmtId="0" fontId="21" fillId="5" borderId="13" xfId="0" applyFont="1" applyFill="1" applyBorder="1" applyAlignment="1">
      <alignment wrapText="1"/>
    </xf>
    <xf numFmtId="0" fontId="21" fillId="5" borderId="14" xfId="0" applyFont="1" applyFill="1" applyBorder="1" applyAlignment="1">
      <alignment wrapText="1"/>
    </xf>
    <xf numFmtId="0" fontId="21" fillId="5" borderId="14" xfId="0" applyFont="1" applyFill="1" applyBorder="1"/>
    <xf numFmtId="165" fontId="21" fillId="5" borderId="14" xfId="0" applyNumberFormat="1" applyFont="1" applyFill="1" applyBorder="1"/>
    <xf numFmtId="165" fontId="21" fillId="5" borderId="15" xfId="0" applyNumberFormat="1" applyFont="1" applyFill="1" applyBorder="1"/>
    <xf numFmtId="0" fontId="20" fillId="0" borderId="13" xfId="0" applyFont="1" applyBorder="1" applyAlignment="1">
      <alignment wrapText="1"/>
    </xf>
    <xf numFmtId="0" fontId="20" fillId="0" borderId="14" xfId="0" applyFont="1" applyBorder="1" applyAlignment="1">
      <alignment wrapText="1"/>
    </xf>
    <xf numFmtId="0" fontId="20" fillId="0" borderId="14" xfId="0" applyFont="1" applyBorder="1"/>
    <xf numFmtId="165" fontId="20" fillId="0" borderId="14" xfId="0" applyNumberFormat="1" applyFont="1" applyBorder="1"/>
    <xf numFmtId="165" fontId="20" fillId="0" borderId="15" xfId="0" applyNumberFormat="1" applyFont="1" applyBorder="1"/>
    <xf numFmtId="0" fontId="18" fillId="0" borderId="13" xfId="0" applyFont="1" applyBorder="1" applyAlignment="1">
      <alignment horizontal="left" wrapText="1"/>
    </xf>
    <xf numFmtId="166" fontId="18" fillId="0" borderId="14" xfId="0" applyNumberFormat="1" applyFont="1" applyBorder="1"/>
    <xf numFmtId="166" fontId="18" fillId="0" borderId="15" xfId="0" applyNumberFormat="1" applyFont="1" applyBorder="1"/>
    <xf numFmtId="165" fontId="18" fillId="0" borderId="14" xfId="0" applyNumberFormat="1" applyFont="1" applyBorder="1"/>
    <xf numFmtId="165" fontId="18" fillId="0" borderId="15" xfId="0" applyNumberFormat="1" applyFont="1" applyBorder="1"/>
    <xf numFmtId="9" fontId="18" fillId="0" borderId="14" xfId="0" applyNumberFormat="1" applyFont="1" applyBorder="1" applyAlignment="1">
      <alignment wrapText="1"/>
    </xf>
    <xf numFmtId="167" fontId="18" fillId="0" borderId="14" xfId="0" applyNumberFormat="1" applyFont="1" applyBorder="1"/>
    <xf numFmtId="9" fontId="18" fillId="0" borderId="14" xfId="0" applyNumberFormat="1" applyFont="1" applyBorder="1"/>
    <xf numFmtId="0" fontId="18" fillId="0" borderId="14" xfId="0" applyFont="1" applyBorder="1" applyAlignment="1"/>
    <xf numFmtId="167" fontId="18" fillId="0" borderId="14" xfId="0" applyNumberFormat="1" applyFont="1" applyBorder="1" applyAlignment="1"/>
    <xf numFmtId="167" fontId="18" fillId="0" borderId="15" xfId="0" applyNumberFormat="1" applyFont="1" applyBorder="1" applyAlignment="1"/>
    <xf numFmtId="0" fontId="21" fillId="6" borderId="13" xfId="0" applyFont="1" applyFill="1" applyBorder="1" applyAlignment="1">
      <alignment horizontal="left" wrapText="1"/>
    </xf>
    <xf numFmtId="0" fontId="21" fillId="6" borderId="14" xfId="0" applyFont="1" applyFill="1" applyBorder="1" applyAlignment="1">
      <alignment wrapText="1"/>
    </xf>
    <xf numFmtId="0" fontId="21" fillId="6" borderId="14" xfId="0" applyFont="1" applyFill="1" applyBorder="1"/>
    <xf numFmtId="165" fontId="21" fillId="6" borderId="14" xfId="0" applyNumberFormat="1" applyFont="1" applyFill="1" applyBorder="1"/>
    <xf numFmtId="165" fontId="21" fillId="6" borderId="15" xfId="0" applyNumberFormat="1" applyFont="1" applyFill="1" applyBorder="1"/>
    <xf numFmtId="0" fontId="22" fillId="6" borderId="13" xfId="0" applyFont="1" applyFill="1" applyBorder="1" applyAlignment="1">
      <alignment horizontal="left" wrapText="1"/>
    </xf>
    <xf numFmtId="0" fontId="22" fillId="6" borderId="14" xfId="0" applyFont="1" applyFill="1" applyBorder="1" applyAlignment="1">
      <alignment wrapText="1"/>
    </xf>
    <xf numFmtId="0" fontId="22" fillId="6" borderId="14" xfId="0" applyFont="1" applyFill="1" applyBorder="1"/>
    <xf numFmtId="165" fontId="22" fillId="6" borderId="14" xfId="0" applyNumberFormat="1" applyFont="1" applyFill="1" applyBorder="1"/>
    <xf numFmtId="165" fontId="22" fillId="6" borderId="15" xfId="0" applyNumberFormat="1" applyFont="1" applyFill="1" applyBorder="1"/>
    <xf numFmtId="165" fontId="23" fillId="0" borderId="14" xfId="0" applyNumberFormat="1" applyFont="1" applyBorder="1"/>
    <xf numFmtId="165" fontId="23" fillId="0" borderId="15" xfId="0" applyNumberFormat="1" applyFont="1" applyBorder="1"/>
    <xf numFmtId="165" fontId="24" fillId="0" borderId="14" xfId="0" applyNumberFormat="1" applyFont="1" applyBorder="1"/>
    <xf numFmtId="165" fontId="24" fillId="0" borderId="15" xfId="0" applyNumberFormat="1" applyFont="1" applyBorder="1"/>
    <xf numFmtId="0" fontId="22" fillId="6" borderId="13" xfId="0" applyFont="1" applyFill="1" applyBorder="1" applyAlignment="1">
      <alignment wrapText="1"/>
    </xf>
    <xf numFmtId="0" fontId="25" fillId="0" borderId="14" xfId="0" applyFont="1" applyBorder="1"/>
    <xf numFmtId="0" fontId="18" fillId="0" borderId="16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18" fillId="0" borderId="17" xfId="0" applyFont="1" applyBorder="1"/>
    <xf numFmtId="0" fontId="18" fillId="0" borderId="18" xfId="0" applyFont="1" applyBorder="1"/>
    <xf numFmtId="0" fontId="26" fillId="7" borderId="5" xfId="0" applyFont="1" applyFill="1" applyBorder="1" applyAlignment="1">
      <alignment wrapText="1"/>
    </xf>
    <xf numFmtId="0" fontId="26" fillId="7" borderId="5" xfId="0" applyFont="1" applyFill="1" applyBorder="1"/>
    <xf numFmtId="165" fontId="26" fillId="7" borderId="5" xfId="0" applyNumberFormat="1" applyFont="1" applyFill="1" applyBorder="1"/>
    <xf numFmtId="165" fontId="18" fillId="0" borderId="5" xfId="0" applyNumberFormat="1" applyFont="1" applyBorder="1"/>
    <xf numFmtId="165" fontId="18" fillId="0" borderId="1" xfId="0" applyNumberFormat="1" applyFont="1" applyBorder="1"/>
    <xf numFmtId="0" fontId="26" fillId="7" borderId="20" xfId="0" applyFont="1" applyFill="1" applyBorder="1" applyAlignment="1">
      <alignment wrapText="1"/>
    </xf>
    <xf numFmtId="0" fontId="26" fillId="7" borderId="20" xfId="0" applyFont="1" applyFill="1" applyBorder="1"/>
    <xf numFmtId="165" fontId="18" fillId="0" borderId="20" xfId="0" applyNumberFormat="1" applyFont="1" applyBorder="1"/>
    <xf numFmtId="165" fontId="20" fillId="0" borderId="20" xfId="0" applyNumberFormat="1" applyFont="1" applyBorder="1"/>
    <xf numFmtId="165" fontId="20" fillId="0" borderId="21" xfId="0" applyNumberFormat="1" applyFont="1" applyBorder="1"/>
    <xf numFmtId="0" fontId="20" fillId="4" borderId="5" xfId="0" applyFont="1" applyFill="1" applyBorder="1" applyAlignment="1">
      <alignment wrapText="1"/>
    </xf>
    <xf numFmtId="0" fontId="20" fillId="4" borderId="5" xfId="0" applyFont="1" applyFill="1" applyBorder="1"/>
    <xf numFmtId="0" fontId="18" fillId="0" borderId="5" xfId="0" applyFont="1" applyBorder="1" applyAlignment="1">
      <alignment wrapText="1"/>
    </xf>
    <xf numFmtId="0" fontId="18" fillId="0" borderId="5" xfId="0" applyFont="1" applyBorder="1"/>
    <xf numFmtId="165" fontId="18" fillId="0" borderId="0" xfId="0" applyNumberFormat="1" applyFont="1"/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/>
    <xf numFmtId="0" fontId="20" fillId="7" borderId="3" xfId="0" applyFont="1" applyFill="1" applyBorder="1" applyAlignment="1">
      <alignment horizontal="left" wrapText="1"/>
    </xf>
    <xf numFmtId="0" fontId="20" fillId="7" borderId="19" xfId="0" applyFont="1" applyFill="1" applyBorder="1" applyAlignment="1">
      <alignment wrapText="1"/>
    </xf>
    <xf numFmtId="165" fontId="20" fillId="7" borderId="5" xfId="0" applyNumberFormat="1" applyFont="1" applyFill="1" applyBorder="1"/>
    <xf numFmtId="165" fontId="20" fillId="7" borderId="1" xfId="0" applyNumberFormat="1" applyFont="1" applyFill="1" applyBorder="1"/>
    <xf numFmtId="0" fontId="29" fillId="0" borderId="0" xfId="1" applyAlignment="1">
      <alignment wrapText="1"/>
    </xf>
    <xf numFmtId="0" fontId="1" fillId="0" borderId="0" xfId="0" quotePrefix="1" applyFont="1" applyAlignment="1"/>
    <xf numFmtId="0" fontId="20" fillId="8" borderId="13" xfId="0" applyFont="1" applyFill="1" applyBorder="1" applyAlignment="1">
      <alignment wrapText="1"/>
    </xf>
    <xf numFmtId="0" fontId="20" fillId="8" borderId="14" xfId="0" applyFont="1" applyFill="1" applyBorder="1" applyAlignment="1">
      <alignment wrapText="1"/>
    </xf>
    <xf numFmtId="0" fontId="20" fillId="8" borderId="14" xfId="0" applyFont="1" applyFill="1" applyBorder="1"/>
    <xf numFmtId="165" fontId="20" fillId="8" borderId="14" xfId="0" applyNumberFormat="1" applyFont="1" applyFill="1" applyBorder="1"/>
    <xf numFmtId="0" fontId="18" fillId="8" borderId="13" xfId="0" applyFont="1" applyFill="1" applyBorder="1" applyAlignment="1">
      <alignment horizontal="left" wrapText="1"/>
    </xf>
    <xf numFmtId="0" fontId="18" fillId="8" borderId="14" xfId="0" applyFont="1" applyFill="1" applyBorder="1" applyAlignment="1">
      <alignment wrapText="1"/>
    </xf>
    <xf numFmtId="0" fontId="18" fillId="8" borderId="14" xfId="0" applyFont="1" applyFill="1" applyBorder="1"/>
    <xf numFmtId="166" fontId="18" fillId="8" borderId="14" xfId="0" applyNumberFormat="1" applyFont="1" applyFill="1" applyBorder="1"/>
    <xf numFmtId="165" fontId="18" fillId="8" borderId="14" xfId="0" applyNumberFormat="1" applyFont="1" applyFill="1" applyBorder="1"/>
    <xf numFmtId="9" fontId="18" fillId="8" borderId="14" xfId="0" applyNumberFormat="1" applyFont="1" applyFill="1" applyBorder="1" applyAlignment="1">
      <alignment wrapText="1"/>
    </xf>
    <xf numFmtId="9" fontId="18" fillId="8" borderId="14" xfId="0" applyNumberFormat="1" applyFont="1" applyFill="1" applyBorder="1"/>
    <xf numFmtId="0" fontId="23" fillId="8" borderId="13" xfId="0" applyFont="1" applyFill="1" applyBorder="1" applyAlignment="1">
      <alignment wrapText="1"/>
    </xf>
    <xf numFmtId="0" fontId="23" fillId="8" borderId="14" xfId="0" applyFont="1" applyFill="1" applyBorder="1" applyAlignment="1">
      <alignment wrapText="1"/>
    </xf>
    <xf numFmtId="0" fontId="23" fillId="8" borderId="14" xfId="0" applyFont="1" applyFill="1" applyBorder="1" applyAlignment="1"/>
    <xf numFmtId="0" fontId="23" fillId="8" borderId="14" xfId="0" applyFont="1" applyFill="1" applyBorder="1"/>
    <xf numFmtId="165" fontId="23" fillId="8" borderId="14" xfId="0" applyNumberFormat="1" applyFont="1" applyFill="1" applyBorder="1"/>
    <xf numFmtId="0" fontId="24" fillId="8" borderId="13" xfId="0" applyFont="1" applyFill="1" applyBorder="1" applyAlignment="1">
      <alignment horizontal="left" wrapText="1"/>
    </xf>
    <xf numFmtId="0" fontId="24" fillId="8" borderId="14" xfId="0" applyFont="1" applyFill="1" applyBorder="1" applyAlignment="1">
      <alignment wrapText="1"/>
    </xf>
    <xf numFmtId="0" fontId="24" fillId="8" borderId="14" xfId="0" applyFont="1" applyFill="1" applyBorder="1"/>
    <xf numFmtId="165" fontId="24" fillId="8" borderId="14" xfId="0" applyNumberFormat="1" applyFont="1" applyFill="1" applyBorder="1"/>
    <xf numFmtId="0" fontId="18" fillId="8" borderId="13" xfId="0" applyFont="1" applyFill="1" applyBorder="1" applyAlignment="1">
      <alignment wrapText="1"/>
    </xf>
    <xf numFmtId="0" fontId="25" fillId="8" borderId="14" xfId="0" applyFont="1" applyFill="1" applyBorder="1" applyAlignment="1">
      <alignment wrapText="1"/>
    </xf>
    <xf numFmtId="0" fontId="25" fillId="8" borderId="13" xfId="0" applyFont="1" applyFill="1" applyBorder="1" applyAlignment="1">
      <alignment horizontal="left" wrapText="1"/>
    </xf>
    <xf numFmtId="0" fontId="25" fillId="8" borderId="14" xfId="0" applyFont="1" applyFill="1" applyBorder="1"/>
    <xf numFmtId="171" fontId="20" fillId="8" borderId="14" xfId="0" applyNumberFormat="1" applyFont="1" applyFill="1" applyBorder="1"/>
    <xf numFmtId="170" fontId="18" fillId="8" borderId="14" xfId="0" applyNumberFormat="1" applyFont="1" applyFill="1" applyBorder="1" applyAlignment="1"/>
    <xf numFmtId="171" fontId="20" fillId="8" borderId="14" xfId="0" applyNumberFormat="1" applyFont="1" applyFill="1" applyBorder="1" applyAlignment="1"/>
    <xf numFmtId="0" fontId="18" fillId="0" borderId="0" xfId="0" applyFont="1" applyAlignment="1"/>
    <xf numFmtId="0" fontId="0" fillId="0" borderId="0" xfId="0" applyFont="1" applyAlignment="1"/>
    <xf numFmtId="165" fontId="18" fillId="8" borderId="14" xfId="0" applyNumberFormat="1" applyFont="1" applyFill="1" applyBorder="1" applyAlignment="1"/>
    <xf numFmtId="0" fontId="19" fillId="2" borderId="0" xfId="0" applyFont="1" applyFill="1" applyAlignment="1">
      <alignment horizontal="center" vertical="center"/>
    </xf>
    <xf numFmtId="0" fontId="18" fillId="0" borderId="0" xfId="0" applyFont="1" applyAlignment="1"/>
    <xf numFmtId="0" fontId="3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7" fillId="2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/>
    <xf numFmtId="0" fontId="28" fillId="0" borderId="3" xfId="0" applyFont="1" applyBorder="1" applyAlignment="1"/>
  </cellXfs>
  <cellStyles count="2">
    <cellStyle name="Link" xfId="1" builtinId="8"/>
    <cellStyle name="Standard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de-AT" sz="1400" b="0" i="0">
                <a:solidFill>
                  <a:srgbClr val="757575"/>
                </a:solidFill>
                <a:latin typeface="+mn-lt"/>
              </a:rPr>
              <a:t>Einordnung der Ideen aufgrund Markt und Produkt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56292884"/>
        <c:axId val="2025929199"/>
      </c:scatterChart>
      <c:valAx>
        <c:axId val="1156292884"/>
        <c:scaling>
          <c:orientation val="minMax"/>
          <c:max val="3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de-AT" sz="1000" b="0" i="0">
                    <a:solidFill>
                      <a:srgbClr val="000000"/>
                    </a:solidFill>
                    <a:latin typeface="+mn-lt"/>
                  </a:rPr>
                  <a:t>Markt 
((1)Bestehende Märkte und Zielgruppen; (2) Neue Märkte, (3) Neue Zielgruppen)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25929199"/>
        <c:crosses val="autoZero"/>
        <c:crossBetween val="midCat"/>
        <c:majorUnit val="1"/>
      </c:valAx>
      <c:valAx>
        <c:axId val="2025929199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1156292884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de-AT" sz="1400" b="0" i="0">
                <a:solidFill>
                  <a:srgbClr val="757575"/>
                </a:solidFill>
                <a:latin typeface="+mn-lt"/>
              </a:rPr>
              <a:t>Überschuss und kumulierter Überschuss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Überschuss</c:v>
          </c:tx>
          <c:spPr>
            <a:ln w="28575" cmpd="sng">
              <a:solidFill>
                <a:srgbClr val="FFDD4F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FFDD4F">
                  <a:alpha val="100000"/>
                </a:srgbClr>
              </a:solidFill>
              <a:ln cmpd="sng">
                <a:solidFill>
                  <a:srgbClr val="FFDD4F">
                    <a:alpha val="100000"/>
                  </a:srgbClr>
                </a:solidFill>
              </a:ln>
            </c:spPr>
          </c:marker>
          <c:cat>
            <c:numRef>
              <c:f>'Business Case'!$F$3:$P$3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'Business Case'!$F$87:$P$87</c:f>
              <c:numCache>
                <c:formatCode>"€"\ #,##0</c:formatCode>
                <c:ptCount val="6"/>
                <c:pt idx="0">
                  <c:v>-204250</c:v>
                </c:pt>
                <c:pt idx="1">
                  <c:v>-392000</c:v>
                </c:pt>
                <c:pt idx="2">
                  <c:v>-359000</c:v>
                </c:pt>
                <c:pt idx="3">
                  <c:v>-161000</c:v>
                </c:pt>
                <c:pt idx="4">
                  <c:v>4567000</c:v>
                </c:pt>
                <c:pt idx="5">
                  <c:v>11565000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2F-4AB2-B1E8-929380F208F4}"/>
            </c:ext>
          </c:extLst>
        </c:ser>
        <c:ser>
          <c:idx val="1"/>
          <c:order val="1"/>
          <c:tx>
            <c:v>Kumulierter Überschuss</c:v>
          </c:tx>
          <c:spPr>
            <a:ln w="28575" cmpd="sng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cat>
            <c:numRef>
              <c:f>'Business Case'!$F$3:$P$3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'Business Case'!$F$88:$P$88</c:f>
              <c:numCache>
                <c:formatCode>"€"\ #,##0</c:formatCode>
                <c:ptCount val="6"/>
                <c:pt idx="0">
                  <c:v>-204250</c:v>
                </c:pt>
                <c:pt idx="1">
                  <c:v>-596250</c:v>
                </c:pt>
                <c:pt idx="2">
                  <c:v>-955250</c:v>
                </c:pt>
                <c:pt idx="3">
                  <c:v>-1116250</c:v>
                </c:pt>
                <c:pt idx="4">
                  <c:v>3450750</c:v>
                </c:pt>
                <c:pt idx="5">
                  <c:v>15015750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F-4AB2-B1E8-929380F20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50683"/>
        <c:axId val="1940264471"/>
      </c:lineChart>
      <c:catAx>
        <c:axId val="2719506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de-AT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40264471"/>
        <c:crosses val="autoZero"/>
        <c:auto val="1"/>
        <c:lblAlgn val="ctr"/>
        <c:lblOffset val="100"/>
        <c:noMultiLvlLbl val="1"/>
      </c:catAx>
      <c:valAx>
        <c:axId val="19402644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de-AT"/>
              </a:p>
            </c:rich>
          </c:tx>
          <c:overlay val="0"/>
        </c:title>
        <c:numFmt formatCode="&quot;€&quot;\ 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195068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de-AT" sz="1400" b="0" i="0">
                <a:solidFill>
                  <a:srgbClr val="757575"/>
                </a:solidFill>
                <a:latin typeface="+mn-lt"/>
              </a:rPr>
              <a:t>Umsatz und Kosten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Umsatz</c:v>
          </c:tx>
          <c:spPr>
            <a:solidFill>
              <a:srgbClr val="00CC6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'Business Case'!$F$3:$P$3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'Business Case'!$F$5:$P$5</c:f>
              <c:numCache>
                <c:formatCode>"€"\ #,##0</c:formatCode>
                <c:ptCount val="6"/>
                <c:pt idx="0">
                  <c:v>250</c:v>
                </c:pt>
                <c:pt idx="1">
                  <c:v>30000</c:v>
                </c:pt>
                <c:pt idx="2">
                  <c:v>270000</c:v>
                </c:pt>
                <c:pt idx="3">
                  <c:v>2970000</c:v>
                </c:pt>
                <c:pt idx="4">
                  <c:v>14700000</c:v>
                </c:pt>
                <c:pt idx="5">
                  <c:v>29700000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55F-4E62-95F2-BFB01CFCD55D}"/>
            </c:ext>
          </c:extLst>
        </c:ser>
        <c:ser>
          <c:idx val="1"/>
          <c:order val="1"/>
          <c:tx>
            <c:v>Kosten</c:v>
          </c:tx>
          <c:spPr>
            <a:solidFill>
              <a:srgbClr val="FF5050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'Business Case'!$F$3:$P$3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'Business Case'!$F$39:$P$39</c:f>
              <c:numCache>
                <c:formatCode>"€"\ #,##0</c:formatCode>
                <c:ptCount val="6"/>
                <c:pt idx="0">
                  <c:v>204500</c:v>
                </c:pt>
                <c:pt idx="1">
                  <c:v>422000</c:v>
                </c:pt>
                <c:pt idx="2">
                  <c:v>629000</c:v>
                </c:pt>
                <c:pt idx="3">
                  <c:v>3131000</c:v>
                </c:pt>
                <c:pt idx="4">
                  <c:v>10133000</c:v>
                </c:pt>
                <c:pt idx="5">
                  <c:v>18135000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55F-4E62-95F2-BFB01CFCD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903185"/>
        <c:axId val="844964225"/>
      </c:barChart>
      <c:catAx>
        <c:axId val="3079031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de-AT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44964225"/>
        <c:crosses val="autoZero"/>
        <c:auto val="1"/>
        <c:lblAlgn val="ctr"/>
        <c:lblOffset val="100"/>
        <c:noMultiLvlLbl val="1"/>
      </c:catAx>
      <c:valAx>
        <c:axId val="8449642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de-AT"/>
              </a:p>
            </c:rich>
          </c:tx>
          <c:overlay val="0"/>
        </c:title>
        <c:numFmt formatCode="&quot;€&quot;\ 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0790318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0</xdr:rowOff>
    </xdr:from>
    <xdr:ext cx="2266950" cy="1104900"/>
    <xdr:pic>
      <xdr:nvPicPr>
        <xdr:cNvPr id="6" name="image3.png" descr="Greiner AG – Wikipedia" title="Bil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6</xdr:row>
      <xdr:rowOff>180975</xdr:rowOff>
    </xdr:from>
    <xdr:ext cx="4162425" cy="3552825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952500</xdr:colOff>
      <xdr:row>6</xdr:row>
      <xdr:rowOff>171450</xdr:rowOff>
    </xdr:from>
    <xdr:ext cx="4895850" cy="660082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866775</xdr:colOff>
      <xdr:row>6</xdr:row>
      <xdr:rowOff>85725</xdr:rowOff>
    </xdr:from>
    <xdr:ext cx="457200" cy="371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31688" y="3608550"/>
          <a:ext cx="428625" cy="342900"/>
        </a:xfrm>
        <a:prstGeom prst="rect">
          <a:avLst/>
        </a:prstGeom>
        <a:noFill/>
        <a:ln w="28575" cap="flat" cmpd="sng">
          <a:solidFill>
            <a:srgbClr val="FF5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895350</xdr:colOff>
      <xdr:row>16</xdr:row>
      <xdr:rowOff>123825</xdr:rowOff>
    </xdr:from>
    <xdr:ext cx="457200" cy="4686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31688" y="1451138"/>
          <a:ext cx="428625" cy="4657725"/>
        </a:xfrm>
        <a:prstGeom prst="rect">
          <a:avLst/>
        </a:prstGeom>
        <a:noFill/>
        <a:ln w="28575" cap="flat" cmpd="sng">
          <a:solidFill>
            <a:srgbClr val="FF5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-9525</xdr:colOff>
      <xdr:row>6</xdr:row>
      <xdr:rowOff>95250</xdr:rowOff>
    </xdr:from>
    <xdr:ext cx="447675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1688" y="3608550"/>
          <a:ext cx="428625" cy="342900"/>
        </a:xfrm>
        <a:prstGeom prst="rect">
          <a:avLst/>
        </a:prstGeom>
        <a:noFill/>
        <a:ln w="28575" cap="flat" cmpd="sng">
          <a:solidFill>
            <a:srgbClr val="FF5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-9525</xdr:colOff>
      <xdr:row>16</xdr:row>
      <xdr:rowOff>95250</xdr:rowOff>
    </xdr:from>
    <xdr:ext cx="371475" cy="17621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69788" y="2913225"/>
          <a:ext cx="352425" cy="1733550"/>
        </a:xfrm>
        <a:prstGeom prst="rect">
          <a:avLst/>
        </a:prstGeom>
        <a:noFill/>
        <a:ln w="28575" cap="flat" cmpd="sng">
          <a:solidFill>
            <a:srgbClr val="FF5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781050</xdr:colOff>
      <xdr:row>2</xdr:row>
      <xdr:rowOff>123825</xdr:rowOff>
    </xdr:from>
    <xdr:ext cx="5448300" cy="3905250"/>
    <xdr:graphicFrame macro="">
      <xdr:nvGraphicFramePr>
        <xdr:cNvPr id="2067999398" name="Chart 1" title="Diagramm">
          <a:extLst>
            <a:ext uri="{FF2B5EF4-FFF2-40B4-BE49-F238E27FC236}">
              <a16:creationId xmlns:a16="http://schemas.microsoft.com/office/drawing/2014/main" id="{00000000-0008-0000-0100-0000A62A4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190500</xdr:colOff>
      <xdr:row>0</xdr:row>
      <xdr:rowOff>47625</xdr:rowOff>
    </xdr:from>
    <xdr:ext cx="2266950" cy="1104900"/>
    <xdr:pic>
      <xdr:nvPicPr>
        <xdr:cNvPr id="2" name="image3.png" descr="Greiner AG – Wikipedia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371475</xdr:colOff>
      <xdr:row>76</xdr:row>
      <xdr:rowOff>133350</xdr:rowOff>
    </xdr:from>
    <xdr:ext cx="4286250" cy="4038600"/>
    <xdr:graphicFrame macro="">
      <xdr:nvGraphicFramePr>
        <xdr:cNvPr id="1881947223" name="Chart 2">
          <a:extLst>
            <a:ext uri="{FF2B5EF4-FFF2-40B4-BE49-F238E27FC236}">
              <a16:creationId xmlns:a16="http://schemas.microsoft.com/office/drawing/2014/main" id="{00000000-0008-0000-0200-0000573C2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16</xdr:col>
      <xdr:colOff>371475</xdr:colOff>
      <xdr:row>41</xdr:row>
      <xdr:rowOff>133350</xdr:rowOff>
    </xdr:from>
    <xdr:ext cx="6362700" cy="6734175"/>
    <xdr:graphicFrame macro="">
      <xdr:nvGraphicFramePr>
        <xdr:cNvPr id="1786844467" name="Chart 3">
          <a:extLst>
            <a:ext uri="{FF2B5EF4-FFF2-40B4-BE49-F238E27FC236}">
              <a16:creationId xmlns:a16="http://schemas.microsoft.com/office/drawing/2014/main" id="{00000000-0008-0000-0200-00003315816A}"/>
            </a:ext>
            <a:ext uri="{147F2762-F138-4A5C-976F-8EAC2B608ADB}">
              <a16:predDERef xmlns:a16="http://schemas.microsoft.com/office/drawing/2014/main" pred="{00000000-0008-0000-0200-0000573C2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66675</xdr:colOff>
      <xdr:row>0</xdr:row>
      <xdr:rowOff>-9525</xdr:rowOff>
    </xdr:from>
    <xdr:ext cx="2276475" cy="1104900"/>
    <xdr:pic>
      <xdr:nvPicPr>
        <xdr:cNvPr id="2" name="image4.png" descr="Greiner AG – Wikipedia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ascal@vlabs.a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showGridLines="0" zoomScale="85" zoomScaleNormal="85" workbookViewId="0">
      <selection activeCell="K18" sqref="K18"/>
    </sheetView>
  </sheetViews>
  <sheetFormatPr defaultColWidth="12.625" defaultRowHeight="15" customHeight="1"/>
  <cols>
    <col min="1" max="1" width="5.25" customWidth="1"/>
    <col min="2" max="2" width="40" customWidth="1"/>
    <col min="3" max="3" width="13.875" customWidth="1"/>
    <col min="4" max="4" width="7.25" customWidth="1"/>
    <col min="5" max="5" width="12.75" customWidth="1"/>
    <col min="6" max="16" width="14.125" customWidth="1"/>
    <col min="17" max="26" width="9.375" customWidth="1"/>
  </cols>
  <sheetData>
    <row r="1" spans="1:26" ht="78.75" customHeight="1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55"/>
      <c r="R1" s="55"/>
      <c r="S1" s="55"/>
      <c r="T1" s="55"/>
      <c r="U1" s="55"/>
      <c r="V1" s="1"/>
      <c r="W1" s="1"/>
      <c r="X1" s="1"/>
      <c r="Y1" s="1"/>
      <c r="Z1" s="1"/>
    </row>
    <row r="2" spans="1:26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55"/>
      <c r="R2" s="55"/>
      <c r="S2" s="55"/>
      <c r="T2" s="55"/>
      <c r="U2" s="55"/>
      <c r="V2" s="1"/>
      <c r="W2" s="1"/>
      <c r="X2" s="1"/>
      <c r="Y2" s="1"/>
      <c r="Z2" s="1"/>
    </row>
    <row r="3" spans="1:26">
      <c r="A3" s="55"/>
      <c r="B3" s="54"/>
      <c r="C3" s="54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1"/>
      <c r="W3" s="1"/>
      <c r="X3" s="1"/>
      <c r="Y3" s="1"/>
      <c r="Z3" s="1"/>
    </row>
    <row r="4" spans="1:26">
      <c r="A4" s="123" t="s">
        <v>1</v>
      </c>
      <c r="B4" s="123" t="s">
        <v>2</v>
      </c>
      <c r="C4" s="124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55"/>
      <c r="P4" s="55"/>
      <c r="Q4" s="55"/>
      <c r="R4" s="55"/>
      <c r="S4" s="55"/>
      <c r="T4" s="55"/>
      <c r="U4" s="55"/>
      <c r="V4" s="1"/>
      <c r="W4" s="1"/>
      <c r="X4" s="1"/>
      <c r="Y4" s="1"/>
      <c r="Z4" s="1"/>
    </row>
    <row r="5" spans="1:26">
      <c r="A5" s="55"/>
      <c r="B5" s="54"/>
      <c r="C5" s="54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1"/>
      <c r="W5" s="1"/>
      <c r="X5" s="1"/>
      <c r="Y5" s="1"/>
      <c r="Z5" s="1"/>
    </row>
    <row r="6" spans="1:26">
      <c r="A6" s="123" t="s">
        <v>3</v>
      </c>
      <c r="B6" s="123" t="s">
        <v>4</v>
      </c>
      <c r="C6" s="124"/>
      <c r="D6" s="123"/>
      <c r="E6" s="123"/>
      <c r="F6" s="123"/>
      <c r="G6" s="123"/>
      <c r="H6" s="123"/>
      <c r="I6" s="123"/>
      <c r="J6" s="123"/>
      <c r="K6" s="123"/>
      <c r="L6" s="123"/>
      <c r="M6" s="55"/>
      <c r="N6" s="55"/>
      <c r="O6" s="55"/>
      <c r="P6" s="55"/>
      <c r="Q6" s="55"/>
      <c r="R6" s="55"/>
      <c r="S6" s="55"/>
      <c r="T6" s="55"/>
      <c r="U6" s="55"/>
      <c r="V6" s="1"/>
      <c r="W6" s="1"/>
      <c r="X6" s="1"/>
      <c r="Y6" s="1"/>
      <c r="Z6" s="1"/>
    </row>
    <row r="7" spans="1:26">
      <c r="A7" s="123"/>
      <c r="B7" s="124"/>
      <c r="C7" s="124"/>
      <c r="D7" s="123"/>
      <c r="E7" s="123"/>
      <c r="F7" s="123"/>
      <c r="G7" s="123"/>
      <c r="H7" s="123"/>
      <c r="I7" s="123"/>
      <c r="J7" s="123"/>
      <c r="K7" s="123"/>
      <c r="L7" s="123"/>
      <c r="M7" s="55"/>
      <c r="N7" s="55"/>
      <c r="O7" s="55"/>
      <c r="P7" s="55"/>
      <c r="Q7" s="55"/>
      <c r="R7" s="55"/>
      <c r="S7" s="55"/>
      <c r="T7" s="55"/>
      <c r="U7" s="55"/>
      <c r="V7" s="1"/>
      <c r="W7" s="1"/>
      <c r="X7" s="1"/>
      <c r="Y7" s="1"/>
      <c r="Z7" s="1"/>
    </row>
    <row r="8" spans="1:26">
      <c r="A8" s="55"/>
      <c r="B8" s="54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1"/>
      <c r="W8" s="1"/>
      <c r="X8" s="1"/>
      <c r="Y8" s="1"/>
      <c r="Z8" s="1"/>
    </row>
    <row r="9" spans="1:26">
      <c r="A9" s="55"/>
      <c r="B9" s="54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1"/>
      <c r="W9" s="1"/>
      <c r="X9" s="1"/>
      <c r="Y9" s="1"/>
      <c r="Z9" s="1"/>
    </row>
    <row r="10" spans="1:26">
      <c r="A10" s="55"/>
      <c r="B10" s="54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1"/>
      <c r="W10" s="1"/>
      <c r="X10" s="1"/>
      <c r="Y10" s="1"/>
      <c r="Z10" s="1"/>
    </row>
    <row r="11" spans="1:26">
      <c r="A11" s="55"/>
      <c r="B11" s="54"/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1"/>
      <c r="W11" s="1"/>
      <c r="X11" s="1"/>
      <c r="Y11" s="1"/>
      <c r="Z11" s="1"/>
    </row>
    <row r="12" spans="1:26">
      <c r="A12" s="55"/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1"/>
      <c r="W12" s="1"/>
      <c r="X12" s="1"/>
      <c r="Y12" s="1"/>
      <c r="Z12" s="1"/>
    </row>
    <row r="13" spans="1:26">
      <c r="A13" s="55"/>
      <c r="B13" s="54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1"/>
      <c r="W13" s="1"/>
      <c r="X13" s="1"/>
      <c r="Y13" s="1"/>
      <c r="Z13" s="1"/>
    </row>
    <row r="14" spans="1:26">
      <c r="A14" s="55"/>
      <c r="B14" s="54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1"/>
      <c r="W14" s="1"/>
      <c r="X14" s="1"/>
      <c r="Y14" s="1"/>
      <c r="Z14" s="1"/>
    </row>
    <row r="15" spans="1:26">
      <c r="A15" s="55"/>
      <c r="B15" s="54"/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1"/>
      <c r="W15" s="1"/>
      <c r="X15" s="1"/>
      <c r="Y15" s="1"/>
      <c r="Z15" s="1"/>
    </row>
    <row r="16" spans="1:26">
      <c r="A16" s="55"/>
      <c r="B16" s="54"/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1"/>
      <c r="W16" s="1"/>
      <c r="X16" s="1"/>
      <c r="Y16" s="1"/>
      <c r="Z16" s="1"/>
    </row>
    <row r="17" spans="1:26">
      <c r="A17" s="55"/>
      <c r="B17" s="54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1"/>
      <c r="W17" s="1"/>
      <c r="X17" s="1"/>
      <c r="Y17" s="1"/>
      <c r="Z17" s="1"/>
    </row>
    <row r="18" spans="1:26" ht="15.75" customHeight="1">
      <c r="A18" s="55"/>
      <c r="B18" s="54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1"/>
      <c r="W18" s="1"/>
      <c r="X18" s="1"/>
      <c r="Y18" s="1"/>
      <c r="Z18" s="1"/>
    </row>
    <row r="19" spans="1:26" ht="15.75" customHeight="1">
      <c r="A19" s="55"/>
      <c r="B19" s="54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1"/>
      <c r="W19" s="1"/>
      <c r="X19" s="1"/>
      <c r="Y19" s="1"/>
      <c r="Z19" s="1"/>
    </row>
    <row r="20" spans="1:26" ht="15.75" customHeight="1">
      <c r="A20" s="55"/>
      <c r="B20" s="54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1"/>
      <c r="W20" s="1"/>
      <c r="X20" s="1"/>
      <c r="Y20" s="1"/>
      <c r="Z20" s="1"/>
    </row>
    <row r="21" spans="1:26" ht="15.75" customHeight="1">
      <c r="A21" s="55"/>
      <c r="B21" s="54"/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1"/>
      <c r="W21" s="1"/>
      <c r="X21" s="1"/>
      <c r="Y21" s="1"/>
      <c r="Z21" s="1"/>
    </row>
    <row r="22" spans="1:26" ht="15.75" customHeight="1">
      <c r="A22" s="55"/>
      <c r="B22" s="54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1"/>
      <c r="W22" s="1"/>
      <c r="X22" s="1"/>
      <c r="Y22" s="1"/>
      <c r="Z22" s="1"/>
    </row>
    <row r="23" spans="1:26" ht="15.75" customHeight="1">
      <c r="A23" s="55"/>
      <c r="B23" s="54"/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1"/>
      <c r="W23" s="1"/>
      <c r="X23" s="1"/>
      <c r="Y23" s="1"/>
      <c r="Z23" s="1"/>
    </row>
    <row r="24" spans="1:26" ht="15.75" customHeight="1">
      <c r="A24" s="55"/>
      <c r="B24" s="54"/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1"/>
      <c r="W24" s="1"/>
      <c r="X24" s="1"/>
      <c r="Y24" s="1"/>
      <c r="Z24" s="1"/>
    </row>
    <row r="25" spans="1:26" ht="15.75" customHeight="1">
      <c r="A25" s="55"/>
      <c r="B25" s="54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1"/>
      <c r="W25" s="1"/>
      <c r="X25" s="1"/>
      <c r="Y25" s="1"/>
      <c r="Z25" s="1"/>
    </row>
    <row r="26" spans="1:26" ht="15.75" customHeight="1">
      <c r="A26" s="55"/>
      <c r="B26" s="54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1"/>
      <c r="W26" s="1"/>
      <c r="X26" s="1"/>
      <c r="Y26" s="1"/>
      <c r="Z26" s="1"/>
    </row>
    <row r="27" spans="1:26" ht="15.75" customHeight="1">
      <c r="A27" s="55"/>
      <c r="B27" s="54"/>
      <c r="C27" s="5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1"/>
      <c r="W27" s="1"/>
      <c r="X27" s="1"/>
      <c r="Y27" s="1"/>
      <c r="Z27" s="1"/>
    </row>
    <row r="28" spans="1:26" ht="15.75" customHeight="1">
      <c r="A28" s="55"/>
      <c r="B28" s="54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1"/>
      <c r="W28" s="1"/>
      <c r="X28" s="1"/>
      <c r="Y28" s="1"/>
      <c r="Z28" s="1"/>
    </row>
    <row r="29" spans="1:26" ht="15.75" customHeight="1">
      <c r="A29" s="55"/>
      <c r="B29" s="54"/>
      <c r="C29" s="54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1"/>
      <c r="W29" s="1"/>
      <c r="X29" s="1"/>
      <c r="Y29" s="1"/>
      <c r="Z29" s="1"/>
    </row>
    <row r="30" spans="1:26" ht="15.75" customHeight="1">
      <c r="A30" s="55"/>
      <c r="B30" s="54"/>
      <c r="C30" s="54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1"/>
      <c r="W30" s="1"/>
      <c r="X30" s="1"/>
      <c r="Y30" s="1"/>
      <c r="Z30" s="1"/>
    </row>
    <row r="31" spans="1:26" ht="15.75" customHeight="1">
      <c r="A31" s="55"/>
      <c r="B31" s="54"/>
      <c r="C31" s="54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1"/>
      <c r="W31" s="1"/>
      <c r="X31" s="1"/>
      <c r="Y31" s="1"/>
      <c r="Z31" s="1"/>
    </row>
    <row r="32" spans="1:26" ht="15.75" customHeight="1">
      <c r="A32" s="55"/>
      <c r="B32" s="54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1"/>
      <c r="W32" s="1"/>
      <c r="X32" s="1"/>
      <c r="Y32" s="1"/>
      <c r="Z32" s="1"/>
    </row>
    <row r="33" spans="1:26" ht="15.75" customHeight="1">
      <c r="A33" s="55"/>
      <c r="B33" s="54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1"/>
      <c r="W33" s="1"/>
      <c r="X33" s="1"/>
      <c r="Y33" s="1"/>
      <c r="Z33" s="1"/>
    </row>
    <row r="34" spans="1:26" ht="15.75" customHeight="1">
      <c r="A34" s="55"/>
      <c r="B34" s="54"/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1"/>
      <c r="W34" s="1"/>
      <c r="X34" s="1"/>
      <c r="Y34" s="1"/>
      <c r="Z34" s="1"/>
    </row>
    <row r="35" spans="1:26" ht="15.75" customHeight="1">
      <c r="A35" s="55"/>
      <c r="B35" s="54"/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1"/>
      <c r="W35" s="1"/>
      <c r="X35" s="1"/>
      <c r="Y35" s="1"/>
      <c r="Z35" s="1"/>
    </row>
    <row r="36" spans="1:26" ht="15.75" customHeight="1">
      <c r="A36" s="55"/>
      <c r="B36" s="54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1"/>
      <c r="W36" s="1"/>
      <c r="X36" s="1"/>
      <c r="Y36" s="1"/>
      <c r="Z36" s="1"/>
    </row>
    <row r="37" spans="1:26" ht="15.75" customHeight="1">
      <c r="A37" s="55"/>
      <c r="B37" s="54"/>
      <c r="C37" s="54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1"/>
      <c r="W37" s="1"/>
      <c r="X37" s="1"/>
      <c r="Y37" s="1"/>
      <c r="Z37" s="1"/>
    </row>
    <row r="38" spans="1:26" ht="15.75" customHeight="1">
      <c r="A38" s="55"/>
      <c r="B38" s="54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1"/>
      <c r="W38" s="1"/>
      <c r="X38" s="1"/>
      <c r="Y38" s="1"/>
      <c r="Z38" s="1"/>
    </row>
    <row r="39" spans="1:26" ht="15.75" customHeight="1">
      <c r="A39" s="55"/>
      <c r="B39" s="54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1"/>
      <c r="W39" s="1"/>
      <c r="X39" s="1"/>
      <c r="Y39" s="1"/>
      <c r="Z39" s="1"/>
    </row>
    <row r="40" spans="1:26" ht="15.75" customHeight="1">
      <c r="A40" s="55"/>
      <c r="B40" s="54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1"/>
      <c r="W40" s="1"/>
      <c r="X40" s="1"/>
      <c r="Y40" s="1"/>
      <c r="Z40" s="1"/>
    </row>
    <row r="41" spans="1:26" ht="15.75" customHeight="1">
      <c r="A41" s="55"/>
      <c r="B41" s="54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1"/>
      <c r="W41" s="1"/>
      <c r="X41" s="1"/>
      <c r="Y41" s="1"/>
      <c r="Z41" s="1"/>
    </row>
    <row r="42" spans="1:26" ht="15.75" customHeight="1">
      <c r="A42" s="160"/>
      <c r="B42" s="160"/>
      <c r="C42" s="124"/>
      <c r="D42" s="123"/>
      <c r="E42" s="123"/>
      <c r="F42" s="123"/>
      <c r="G42" s="123"/>
      <c r="H42" s="123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1"/>
      <c r="W42" s="1"/>
      <c r="X42" s="1"/>
      <c r="Y42" s="1"/>
      <c r="Z42" s="1"/>
    </row>
    <row r="43" spans="1:26" ht="15.75" customHeight="1">
      <c r="A43" s="123" t="s">
        <v>5</v>
      </c>
      <c r="B43" s="125" t="s">
        <v>6</v>
      </c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1"/>
      <c r="W43" s="1"/>
      <c r="X43" s="1"/>
      <c r="Y43" s="1"/>
      <c r="Z43" s="1"/>
    </row>
    <row r="44" spans="1:26" ht="15.75" customHeight="1">
      <c r="A44" s="55"/>
      <c r="B44" s="54"/>
      <c r="C44" s="124"/>
      <c r="D44" s="123"/>
      <c r="E44" s="123"/>
      <c r="F44" s="123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1"/>
      <c r="W44" s="1"/>
      <c r="X44" s="1"/>
      <c r="Y44" s="1"/>
      <c r="Z44" s="1"/>
    </row>
    <row r="45" spans="1:26" ht="15.75" customHeight="1">
      <c r="A45" s="123" t="s">
        <v>7</v>
      </c>
      <c r="B45" s="123" t="s">
        <v>8</v>
      </c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1"/>
      <c r="W45" s="1"/>
      <c r="X45" s="1"/>
      <c r="Y45" s="1"/>
      <c r="Z45" s="1"/>
    </row>
    <row r="46" spans="1:26" ht="15.75" customHeight="1">
      <c r="A46" s="55"/>
      <c r="B46" s="54"/>
      <c r="C46" s="5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1"/>
      <c r="W46" s="1"/>
      <c r="X46" s="1"/>
      <c r="Y46" s="1"/>
      <c r="Z46" s="1"/>
    </row>
    <row r="47" spans="1:26" ht="15.75" customHeight="1">
      <c r="A47" s="55" t="s">
        <v>9</v>
      </c>
      <c r="B47" s="125" t="s">
        <v>10</v>
      </c>
      <c r="C47" s="54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1"/>
      <c r="W47" s="1"/>
      <c r="X47" s="1"/>
      <c r="Y47" s="1"/>
      <c r="Z47" s="1"/>
    </row>
    <row r="48" spans="1:26" ht="15.75" customHeight="1">
      <c r="A48" s="55"/>
      <c r="B48" s="54"/>
      <c r="C48" s="54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1"/>
      <c r="W48" s="1"/>
      <c r="X48" s="1"/>
      <c r="Y48" s="1"/>
      <c r="Z48" s="1"/>
    </row>
    <row r="49" spans="1:26" ht="15.75" customHeight="1">
      <c r="A49" s="55"/>
      <c r="B49" s="54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1"/>
      <c r="W49" s="1"/>
      <c r="X49" s="1"/>
      <c r="Y49" s="1"/>
      <c r="Z49" s="1"/>
    </row>
    <row r="50" spans="1:26" ht="15.75" customHeight="1">
      <c r="A50" s="55"/>
      <c r="B50" s="159" t="s">
        <v>11</v>
      </c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1"/>
      <c r="W50" s="1"/>
      <c r="X50" s="1"/>
      <c r="Y50" s="1"/>
      <c r="Z50" s="1"/>
    </row>
    <row r="51" spans="1:26" ht="15.75" customHeight="1">
      <c r="A51" s="1"/>
      <c r="B51" s="130" t="s">
        <v>12</v>
      </c>
      <c r="C51" s="131" t="s">
        <v>13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">
    <mergeCell ref="A1:P2"/>
  </mergeCells>
  <hyperlinks>
    <hyperlink ref="B51" r:id="rId1" xr:uid="{1FA9D7A6-9A06-4C04-97D9-117FFB491D00}"/>
  </hyperlinks>
  <pageMargins left="0.7" right="0.7" top="0.78740157499999996" bottom="0.78740157499999996" header="0" footer="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zoomScale="85" zoomScaleNormal="85" workbookViewId="0">
      <selection sqref="A1:H1"/>
    </sheetView>
  </sheetViews>
  <sheetFormatPr defaultColWidth="12.625" defaultRowHeight="15" customHeight="1"/>
  <cols>
    <col min="1" max="1" width="5.25" customWidth="1"/>
    <col min="2" max="2" width="58.125" customWidth="1"/>
    <col min="3" max="3" width="18.75" customWidth="1"/>
    <col min="4" max="5" width="12.25" customWidth="1"/>
    <col min="6" max="11" width="18.25" customWidth="1"/>
    <col min="12" max="16" width="10.375" customWidth="1"/>
    <col min="17" max="26" width="9.375" customWidth="1"/>
  </cols>
  <sheetData>
    <row r="1" spans="1:26" ht="93" customHeight="1">
      <c r="A1" s="164" t="s">
        <v>0</v>
      </c>
      <c r="B1" s="165"/>
      <c r="C1" s="165"/>
      <c r="D1" s="165"/>
      <c r="E1" s="165"/>
      <c r="F1" s="165"/>
      <c r="G1" s="165"/>
      <c r="H1" s="165"/>
      <c r="I1" s="3"/>
      <c r="J1" s="3"/>
      <c r="K1" s="3"/>
      <c r="L1" s="3"/>
      <c r="M1" s="3"/>
      <c r="N1" s="3"/>
      <c r="O1" s="3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"/>
      <c r="B3" s="54"/>
      <c r="C3" s="166" t="s">
        <v>14</v>
      </c>
      <c r="D3" s="167"/>
      <c r="E3" s="167"/>
      <c r="F3" s="167"/>
      <c r="G3" s="167"/>
      <c r="H3" s="16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5"/>
      <c r="B4" s="118" t="s">
        <v>15</v>
      </c>
      <c r="C4" s="119" t="s">
        <v>16</v>
      </c>
      <c r="D4" s="119" t="s">
        <v>17</v>
      </c>
      <c r="E4" s="119" t="s">
        <v>18</v>
      </c>
      <c r="F4" s="119" t="s">
        <v>19</v>
      </c>
      <c r="G4" s="119" t="s">
        <v>20</v>
      </c>
      <c r="H4" s="119" t="s">
        <v>21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>
      <c r="A5" s="4"/>
      <c r="B5" s="120" t="s">
        <v>22</v>
      </c>
      <c r="C5" s="121"/>
      <c r="D5" s="121"/>
      <c r="E5" s="121"/>
      <c r="F5" s="121"/>
      <c r="G5" s="121"/>
      <c r="H5" s="121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">
      <c r="A6" s="4"/>
      <c r="B6" s="120" t="s">
        <v>23</v>
      </c>
      <c r="C6" s="121"/>
      <c r="D6" s="121"/>
      <c r="E6" s="121"/>
      <c r="F6" s="121"/>
      <c r="G6" s="121"/>
      <c r="H6" s="12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4"/>
      <c r="B7" s="120" t="s">
        <v>24</v>
      </c>
      <c r="C7" s="121"/>
      <c r="D7" s="121"/>
      <c r="E7" s="121"/>
      <c r="F7" s="121"/>
      <c r="G7" s="121"/>
      <c r="H7" s="12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/>
      <c r="B8" s="120" t="s">
        <v>25</v>
      </c>
      <c r="C8" s="121"/>
      <c r="D8" s="121"/>
      <c r="E8" s="121"/>
      <c r="F8" s="121"/>
      <c r="G8" s="121"/>
      <c r="H8" s="12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120" t="s">
        <v>26</v>
      </c>
      <c r="C9" s="121"/>
      <c r="D9" s="121"/>
      <c r="E9" s="121"/>
      <c r="F9" s="121"/>
      <c r="G9" s="121"/>
      <c r="H9" s="12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/>
      <c r="B10" s="54"/>
      <c r="C10" s="55"/>
      <c r="D10" s="55"/>
      <c r="E10" s="55"/>
      <c r="F10" s="55"/>
      <c r="G10" s="55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54"/>
      <c r="C11" s="55"/>
      <c r="D11" s="55"/>
      <c r="E11" s="55"/>
      <c r="F11" s="55"/>
      <c r="G11" s="55"/>
      <c r="H11" s="5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54"/>
      <c r="C12" s="122"/>
      <c r="D12" s="55"/>
      <c r="E12" s="55"/>
      <c r="F12" s="55"/>
      <c r="G12" s="55"/>
      <c r="H12" s="5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5"/>
      <c r="B13" s="118" t="s">
        <v>27</v>
      </c>
      <c r="C13" s="119" t="s">
        <v>16</v>
      </c>
      <c r="D13" s="119" t="s">
        <v>17</v>
      </c>
      <c r="E13" s="119" t="s">
        <v>18</v>
      </c>
      <c r="F13" s="119" t="s">
        <v>19</v>
      </c>
      <c r="G13" s="119" t="s">
        <v>20</v>
      </c>
      <c r="H13" s="119" t="s">
        <v>21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4"/>
      <c r="B14" s="120" t="s">
        <v>28</v>
      </c>
      <c r="C14" s="121"/>
      <c r="D14" s="121"/>
      <c r="E14" s="121"/>
      <c r="F14" s="121"/>
      <c r="G14" s="121"/>
      <c r="H14" s="12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1"/>
      <c r="B15" s="120" t="s">
        <v>29</v>
      </c>
      <c r="C15" s="121"/>
      <c r="D15" s="121"/>
      <c r="E15" s="121"/>
      <c r="F15" s="121"/>
      <c r="G15" s="121"/>
      <c r="H15" s="12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1"/>
      <c r="B16" s="120" t="s">
        <v>30</v>
      </c>
      <c r="C16" s="121"/>
      <c r="D16" s="121"/>
      <c r="E16" s="121"/>
      <c r="F16" s="121"/>
      <c r="G16" s="121"/>
      <c r="H16" s="12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1"/>
      <c r="B17" s="54"/>
      <c r="C17" s="55"/>
      <c r="D17" s="55"/>
      <c r="E17" s="55"/>
      <c r="F17" s="55"/>
      <c r="G17" s="55"/>
      <c r="H17" s="5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1"/>
      <c r="B18" s="54"/>
      <c r="C18" s="55"/>
      <c r="D18" s="55"/>
      <c r="E18" s="55"/>
      <c r="F18" s="55"/>
      <c r="G18" s="55"/>
      <c r="H18" s="5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1"/>
      <c r="B19" s="54"/>
      <c r="C19" s="55"/>
      <c r="D19" s="55"/>
      <c r="E19" s="55"/>
      <c r="F19" s="55"/>
      <c r="G19" s="55"/>
      <c r="H19" s="5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1"/>
      <c r="B20" s="54"/>
      <c r="C20" s="55"/>
      <c r="D20" s="55"/>
      <c r="E20" s="55"/>
      <c r="F20" s="55"/>
      <c r="G20" s="55"/>
      <c r="H20" s="5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1"/>
      <c r="B21" s="54"/>
      <c r="C21" s="55"/>
      <c r="D21" s="55"/>
      <c r="E21" s="55"/>
      <c r="F21" s="55"/>
      <c r="G21" s="55"/>
      <c r="H21" s="5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H1"/>
    <mergeCell ref="C3:H3"/>
  </mergeCells>
  <pageMargins left="0.7" right="0.7" top="0.78740157499999996" bottom="0.78740157499999996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showGridLines="0" tabSelected="1" zoomScale="85" zoomScaleNormal="85" workbookViewId="0">
      <pane xSplit="5" ySplit="3" topLeftCell="F27" activePane="bottomRight" state="frozen"/>
      <selection pane="bottomRight" activeCell="G50" sqref="G50"/>
      <selection pane="bottomLeft" activeCell="A4" sqref="A4"/>
      <selection pane="topRight" activeCell="F1" sqref="F1"/>
    </sheetView>
  </sheetViews>
  <sheetFormatPr defaultColWidth="12.625" defaultRowHeight="15" customHeight="1" outlineLevelRow="1"/>
  <cols>
    <col min="1" max="1" width="9.625" customWidth="1"/>
    <col min="2" max="2" width="40" customWidth="1"/>
    <col min="3" max="3" width="13.875" customWidth="1"/>
    <col min="4" max="4" width="7.25" customWidth="1"/>
    <col min="5" max="5" width="12.75" customWidth="1"/>
    <col min="6" max="9" width="14.125" customWidth="1"/>
    <col min="10" max="10" width="15.75" customWidth="1"/>
    <col min="11" max="11" width="14.125" customWidth="1"/>
    <col min="12" max="16" width="14.125" hidden="1" customWidth="1"/>
    <col min="17" max="26" width="9.375" customWidth="1"/>
  </cols>
  <sheetData>
    <row r="1" spans="1:26" ht="78.75" customHeight="1">
      <c r="A1" s="8" t="s">
        <v>31</v>
      </c>
      <c r="B1" s="56"/>
      <c r="C1" s="55"/>
      <c r="D1" s="55"/>
      <c r="E1" s="55"/>
      <c r="F1" s="162" t="s">
        <v>0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9"/>
      <c r="B2" s="54"/>
      <c r="C2" s="54"/>
      <c r="D2" s="55"/>
      <c r="E2" s="55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>
      <c r="A3" s="10"/>
      <c r="B3" s="58"/>
      <c r="C3" s="59" t="s">
        <v>32</v>
      </c>
      <c r="D3" s="60" t="s">
        <v>33</v>
      </c>
      <c r="E3" s="59" t="s">
        <v>34</v>
      </c>
      <c r="F3" s="61">
        <v>2021</v>
      </c>
      <c r="G3" s="61">
        <v>2022</v>
      </c>
      <c r="H3" s="61">
        <v>2023</v>
      </c>
      <c r="I3" s="61">
        <v>2024</v>
      </c>
      <c r="J3" s="61">
        <v>2025</v>
      </c>
      <c r="K3" s="61">
        <v>2026</v>
      </c>
      <c r="L3" s="61">
        <v>2027</v>
      </c>
      <c r="M3" s="61">
        <v>2028</v>
      </c>
      <c r="N3" s="61">
        <v>2029</v>
      </c>
      <c r="O3" s="61">
        <v>2030</v>
      </c>
      <c r="P3" s="62">
        <v>2031</v>
      </c>
      <c r="Q3" s="1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0"/>
      <c r="B4" s="63"/>
      <c r="C4" s="64"/>
      <c r="D4" s="65" t="s">
        <v>35</v>
      </c>
      <c r="E4" s="65"/>
      <c r="F4" s="65">
        <v>0</v>
      </c>
      <c r="G4" s="65">
        <v>1</v>
      </c>
      <c r="H4" s="65">
        <v>2</v>
      </c>
      <c r="I4" s="65">
        <v>3</v>
      </c>
      <c r="J4" s="65">
        <v>4</v>
      </c>
      <c r="K4" s="65">
        <v>5</v>
      </c>
      <c r="L4" s="65">
        <v>6</v>
      </c>
      <c r="M4" s="65">
        <v>7</v>
      </c>
      <c r="N4" s="65">
        <v>8</v>
      </c>
      <c r="O4" s="65">
        <v>9</v>
      </c>
      <c r="P4" s="66">
        <v>10</v>
      </c>
      <c r="Q4" s="11"/>
      <c r="R4" s="1"/>
      <c r="S4" s="1"/>
      <c r="T4" s="1"/>
      <c r="U4" s="1"/>
      <c r="V4" s="1"/>
      <c r="W4" s="1"/>
      <c r="X4" s="1"/>
      <c r="Y4" s="1"/>
      <c r="Z4" s="1"/>
    </row>
    <row r="5" spans="1:26" ht="32.25" customHeight="1">
      <c r="A5" s="15"/>
      <c r="B5" s="67" t="s">
        <v>36</v>
      </c>
      <c r="C5" s="68"/>
      <c r="D5" s="69"/>
      <c r="E5" s="69"/>
      <c r="F5" s="70">
        <f>F7+F14+F21+F27+F31+F35</f>
        <v>250</v>
      </c>
      <c r="G5" s="70">
        <f>G7+G14+G21+G27+G31+G35</f>
        <v>30000</v>
      </c>
      <c r="H5" s="70">
        <f>H7+H14+H21+H27+H31+H35</f>
        <v>270000</v>
      </c>
      <c r="I5" s="70">
        <f>I7+I14+I21+I27+I31+I35</f>
        <v>2970000</v>
      </c>
      <c r="J5" s="70">
        <f>J7+J14+J21+J27+J31+J35</f>
        <v>14700000</v>
      </c>
      <c r="K5" s="70">
        <f>K7+K14+K21+K27+K31+K35</f>
        <v>29700000</v>
      </c>
      <c r="L5" s="70">
        <f>L7+L14+L21+L27+L31+L35</f>
        <v>34172685.719999999</v>
      </c>
      <c r="M5" s="70">
        <f>M7+M14+M21+M27+M31+M35</f>
        <v>34194032.179999992</v>
      </c>
      <c r="N5" s="70">
        <f>N7+N14+N21+N27+N31+N35</f>
        <v>34215381.039999999</v>
      </c>
      <c r="O5" s="70">
        <f>O7+O14+O21+O27+O31+O35</f>
        <v>34236732.299999997</v>
      </c>
      <c r="P5" s="71">
        <f>P7+P14+P21+P27+P31+P35</f>
        <v>47458184.960000001</v>
      </c>
      <c r="Q5" s="16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10"/>
      <c r="B6" s="63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/>
      <c r="Q6" s="1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8"/>
      <c r="B7" s="72" t="s">
        <v>37</v>
      </c>
      <c r="C7" s="73"/>
      <c r="D7" s="74" t="s">
        <v>38</v>
      </c>
      <c r="E7" s="74" t="s">
        <v>39</v>
      </c>
      <c r="F7" s="75">
        <f t="shared" ref="F7:P7" si="0">F11+F12</f>
        <v>0</v>
      </c>
      <c r="G7" s="75"/>
      <c r="H7" s="75"/>
      <c r="I7" s="75"/>
      <c r="J7" s="75"/>
      <c r="K7" s="75"/>
      <c r="L7" s="75">
        <f t="shared" si="0"/>
        <v>13200033</v>
      </c>
      <c r="M7" s="75">
        <f t="shared" si="0"/>
        <v>13200049.5</v>
      </c>
      <c r="N7" s="75">
        <f t="shared" si="0"/>
        <v>13200066</v>
      </c>
      <c r="O7" s="75">
        <f t="shared" si="0"/>
        <v>13200082.5</v>
      </c>
      <c r="P7" s="76">
        <f t="shared" si="0"/>
        <v>26400198</v>
      </c>
      <c r="Q7" s="19"/>
      <c r="R7" s="20"/>
      <c r="S7" s="20"/>
      <c r="T7" s="20"/>
      <c r="U7" s="20"/>
      <c r="V7" s="20"/>
      <c r="W7" s="20"/>
      <c r="X7" s="20"/>
      <c r="Y7" s="20"/>
      <c r="Z7" s="20"/>
    </row>
    <row r="8" spans="1:26" outlineLevel="1">
      <c r="A8" s="10"/>
      <c r="B8" s="77" t="s">
        <v>40</v>
      </c>
      <c r="C8" s="64"/>
      <c r="D8" s="65" t="s">
        <v>41</v>
      </c>
      <c r="E8" s="65" t="s">
        <v>42</v>
      </c>
      <c r="F8" s="78">
        <v>0</v>
      </c>
      <c r="G8" s="78">
        <v>1</v>
      </c>
      <c r="H8" s="78">
        <v>5</v>
      </c>
      <c r="I8" s="78">
        <v>10</v>
      </c>
      <c r="J8" s="78">
        <v>10</v>
      </c>
      <c r="K8" s="78">
        <v>10</v>
      </c>
      <c r="L8" s="78">
        <v>10</v>
      </c>
      <c r="M8" s="78">
        <v>10</v>
      </c>
      <c r="N8" s="78">
        <v>10</v>
      </c>
      <c r="O8" s="78">
        <v>10</v>
      </c>
      <c r="P8" s="79">
        <v>20</v>
      </c>
      <c r="Q8" s="11"/>
      <c r="R8" s="1"/>
      <c r="S8" s="1"/>
      <c r="T8" s="1"/>
      <c r="U8" s="1"/>
      <c r="V8" s="1"/>
      <c r="W8" s="1"/>
      <c r="X8" s="1"/>
      <c r="Y8" s="1"/>
      <c r="Z8" s="1"/>
    </row>
    <row r="9" spans="1:26" outlineLevel="1">
      <c r="A9" s="10"/>
      <c r="B9" s="77" t="s">
        <v>43</v>
      </c>
      <c r="C9" s="64"/>
      <c r="D9" s="65" t="s">
        <v>44</v>
      </c>
      <c r="E9" s="65" t="s">
        <v>42</v>
      </c>
      <c r="F9" s="78">
        <v>1</v>
      </c>
      <c r="G9" s="78">
        <v>1</v>
      </c>
      <c r="H9" s="78">
        <v>1.2</v>
      </c>
      <c r="I9" s="78">
        <v>1.5</v>
      </c>
      <c r="J9" s="78">
        <v>1.5</v>
      </c>
      <c r="K9" s="78">
        <v>1.5</v>
      </c>
      <c r="L9" s="78">
        <v>1.5</v>
      </c>
      <c r="M9" s="78">
        <v>1.5</v>
      </c>
      <c r="N9" s="78">
        <v>1.5</v>
      </c>
      <c r="O9" s="78">
        <v>1.5</v>
      </c>
      <c r="P9" s="79">
        <v>1.5</v>
      </c>
      <c r="Q9" s="11"/>
      <c r="R9" s="1"/>
      <c r="S9" s="1"/>
      <c r="T9" s="1"/>
      <c r="U9" s="1"/>
      <c r="V9" s="1"/>
      <c r="W9" s="1"/>
      <c r="X9" s="1"/>
      <c r="Y9" s="1"/>
      <c r="Z9" s="1"/>
    </row>
    <row r="10" spans="1:26" outlineLevel="1">
      <c r="A10" s="10"/>
      <c r="B10" s="77" t="s">
        <v>45</v>
      </c>
      <c r="C10" s="64"/>
      <c r="D10" s="65" t="s">
        <v>46</v>
      </c>
      <c r="E10" s="65" t="s">
        <v>42</v>
      </c>
      <c r="F10" s="80">
        <v>800000</v>
      </c>
      <c r="G10" s="80">
        <v>800000</v>
      </c>
      <c r="H10" s="80">
        <v>800000</v>
      </c>
      <c r="I10" s="80">
        <v>800000</v>
      </c>
      <c r="J10" s="80">
        <v>800000</v>
      </c>
      <c r="K10" s="80">
        <v>800001</v>
      </c>
      <c r="L10" s="80">
        <v>800002</v>
      </c>
      <c r="M10" s="80">
        <v>800003</v>
      </c>
      <c r="N10" s="80">
        <v>800004</v>
      </c>
      <c r="O10" s="80">
        <v>800005</v>
      </c>
      <c r="P10" s="81">
        <v>800006</v>
      </c>
      <c r="Q10" s="11"/>
      <c r="R10" s="1"/>
      <c r="S10" s="1"/>
      <c r="T10" s="1"/>
      <c r="U10" s="1"/>
      <c r="V10" s="1"/>
      <c r="W10" s="1"/>
      <c r="X10" s="1"/>
      <c r="Y10" s="1"/>
      <c r="Z10" s="1"/>
    </row>
    <row r="11" spans="1:26" outlineLevel="1">
      <c r="A11" s="10"/>
      <c r="B11" s="77" t="s">
        <v>47</v>
      </c>
      <c r="C11" s="64"/>
      <c r="D11" s="65" t="s">
        <v>38</v>
      </c>
      <c r="E11" s="65" t="s">
        <v>39</v>
      </c>
      <c r="F11" s="80">
        <f t="shared" ref="F11:P11" si="1">F8*F9*F10</f>
        <v>0</v>
      </c>
      <c r="G11" s="80">
        <f t="shared" si="1"/>
        <v>800000</v>
      </c>
      <c r="H11" s="80">
        <f t="shared" si="1"/>
        <v>4800000</v>
      </c>
      <c r="I11" s="80">
        <f t="shared" si="1"/>
        <v>12000000</v>
      </c>
      <c r="J11" s="80">
        <f t="shared" si="1"/>
        <v>12000000</v>
      </c>
      <c r="K11" s="80">
        <f t="shared" si="1"/>
        <v>12000015</v>
      </c>
      <c r="L11" s="80">
        <f t="shared" si="1"/>
        <v>12000030</v>
      </c>
      <c r="M11" s="80">
        <f t="shared" si="1"/>
        <v>12000045</v>
      </c>
      <c r="N11" s="80">
        <f t="shared" si="1"/>
        <v>12000060</v>
      </c>
      <c r="O11" s="80">
        <f t="shared" si="1"/>
        <v>12000075</v>
      </c>
      <c r="P11" s="81">
        <f t="shared" si="1"/>
        <v>24000180</v>
      </c>
      <c r="Q11" s="11"/>
      <c r="R11" s="1"/>
      <c r="S11" s="1"/>
      <c r="T11" s="1"/>
      <c r="U11" s="1"/>
      <c r="V11" s="1"/>
      <c r="W11" s="1"/>
      <c r="X11" s="1"/>
      <c r="Y11" s="1"/>
      <c r="Z11" s="1"/>
    </row>
    <row r="12" spans="1:26" ht="30" outlineLevel="1">
      <c r="A12" s="10"/>
      <c r="B12" s="77" t="s">
        <v>48</v>
      </c>
      <c r="C12" s="82">
        <v>0.1</v>
      </c>
      <c r="D12" s="65" t="s">
        <v>38</v>
      </c>
      <c r="E12" s="65" t="s">
        <v>39</v>
      </c>
      <c r="F12" s="83">
        <v>0</v>
      </c>
      <c r="G12" s="80">
        <f>G11*C12</f>
        <v>80000</v>
      </c>
      <c r="H12" s="80">
        <f t="shared" ref="H12:P12" si="2">H11*0.1</f>
        <v>480000</v>
      </c>
      <c r="I12" s="80">
        <f t="shared" si="2"/>
        <v>1200000</v>
      </c>
      <c r="J12" s="80">
        <f t="shared" si="2"/>
        <v>1200000</v>
      </c>
      <c r="K12" s="80">
        <f t="shared" si="2"/>
        <v>1200001.5</v>
      </c>
      <c r="L12" s="80">
        <f t="shared" si="2"/>
        <v>1200003</v>
      </c>
      <c r="M12" s="80">
        <f t="shared" si="2"/>
        <v>1200004.5</v>
      </c>
      <c r="N12" s="80">
        <f t="shared" si="2"/>
        <v>1200006</v>
      </c>
      <c r="O12" s="80">
        <f t="shared" si="2"/>
        <v>1200007.5</v>
      </c>
      <c r="P12" s="81">
        <f t="shared" si="2"/>
        <v>2400018</v>
      </c>
      <c r="Q12" s="1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0"/>
      <c r="B13" s="63"/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6"/>
      <c r="Q13" s="1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8"/>
      <c r="B14" s="72" t="s">
        <v>49</v>
      </c>
      <c r="C14" s="73"/>
      <c r="D14" s="74" t="s">
        <v>38</v>
      </c>
      <c r="E14" s="74" t="s">
        <v>39</v>
      </c>
      <c r="F14" s="75">
        <f t="shared" ref="F14:P14" si="3">F18+F19</f>
        <v>0</v>
      </c>
      <c r="G14" s="75"/>
      <c r="H14" s="75"/>
      <c r="I14" s="75"/>
      <c r="J14" s="75"/>
      <c r="K14" s="75"/>
      <c r="L14" s="75">
        <f t="shared" si="3"/>
        <v>19800007.919999998</v>
      </c>
      <c r="M14" s="75">
        <f t="shared" si="3"/>
        <v>19800011.879999995</v>
      </c>
      <c r="N14" s="75">
        <f t="shared" si="3"/>
        <v>19800015.84</v>
      </c>
      <c r="O14" s="75">
        <f t="shared" si="3"/>
        <v>19800019.800000001</v>
      </c>
      <c r="P14" s="76">
        <f t="shared" si="3"/>
        <v>19800023.759999998</v>
      </c>
      <c r="Q14" s="19"/>
      <c r="R14" s="20"/>
      <c r="S14" s="20"/>
      <c r="T14" s="20"/>
      <c r="U14" s="20"/>
      <c r="V14" s="20"/>
      <c r="W14" s="20"/>
      <c r="X14" s="20"/>
      <c r="Y14" s="20"/>
      <c r="Z14" s="20"/>
    </row>
    <row r="15" spans="1:26" outlineLevel="1">
      <c r="A15" s="10"/>
      <c r="B15" s="77" t="s">
        <v>50</v>
      </c>
      <c r="C15" s="64"/>
      <c r="D15" s="65" t="s">
        <v>41</v>
      </c>
      <c r="E15" s="65" t="s">
        <v>42</v>
      </c>
      <c r="F15" s="78">
        <v>0</v>
      </c>
      <c r="G15" s="78">
        <v>0</v>
      </c>
      <c r="H15" s="78">
        <v>2</v>
      </c>
      <c r="I15" s="78">
        <v>2</v>
      </c>
      <c r="J15" s="78">
        <v>3</v>
      </c>
      <c r="K15" s="78">
        <v>3</v>
      </c>
      <c r="L15" s="78">
        <v>3</v>
      </c>
      <c r="M15" s="78">
        <v>3</v>
      </c>
      <c r="N15" s="78">
        <v>3</v>
      </c>
      <c r="O15" s="78">
        <v>3</v>
      </c>
      <c r="P15" s="79">
        <v>3</v>
      </c>
      <c r="Q15" s="11"/>
      <c r="R15" s="1"/>
      <c r="S15" s="1"/>
      <c r="T15" s="1"/>
      <c r="U15" s="1"/>
      <c r="V15" s="1"/>
      <c r="W15" s="1"/>
      <c r="X15" s="1"/>
      <c r="Y15" s="1"/>
      <c r="Z15" s="1"/>
    </row>
    <row r="16" spans="1:26" outlineLevel="1">
      <c r="A16" s="10"/>
      <c r="B16" s="77" t="s">
        <v>51</v>
      </c>
      <c r="C16" s="64"/>
      <c r="D16" s="65" t="s">
        <v>44</v>
      </c>
      <c r="E16" s="65" t="s">
        <v>42</v>
      </c>
      <c r="F16" s="78">
        <v>1</v>
      </c>
      <c r="G16" s="78">
        <v>1</v>
      </c>
      <c r="H16" s="78">
        <v>1</v>
      </c>
      <c r="I16" s="78">
        <v>1</v>
      </c>
      <c r="J16" s="78">
        <v>1.2</v>
      </c>
      <c r="K16" s="78">
        <v>1.2</v>
      </c>
      <c r="L16" s="78">
        <v>1.2</v>
      </c>
      <c r="M16" s="78">
        <v>1.2</v>
      </c>
      <c r="N16" s="78">
        <v>1.2</v>
      </c>
      <c r="O16" s="78">
        <v>1.2</v>
      </c>
      <c r="P16" s="79">
        <v>1.2</v>
      </c>
      <c r="Q16" s="11"/>
      <c r="R16" s="1"/>
      <c r="S16" s="1"/>
      <c r="T16" s="1"/>
      <c r="U16" s="1"/>
      <c r="V16" s="1"/>
      <c r="W16" s="1"/>
      <c r="X16" s="1"/>
      <c r="Y16" s="1"/>
      <c r="Z16" s="1"/>
    </row>
    <row r="17" spans="1:26" outlineLevel="1">
      <c r="A17" s="10"/>
      <c r="B17" s="77" t="s">
        <v>52</v>
      </c>
      <c r="C17" s="64"/>
      <c r="D17" s="65" t="s">
        <v>46</v>
      </c>
      <c r="E17" s="65" t="s">
        <v>42</v>
      </c>
      <c r="F17" s="80">
        <v>5000000</v>
      </c>
      <c r="G17" s="80">
        <v>5000000</v>
      </c>
      <c r="H17" s="80">
        <v>5000000</v>
      </c>
      <c r="I17" s="80">
        <v>5000000</v>
      </c>
      <c r="J17" s="80">
        <v>5000000</v>
      </c>
      <c r="K17" s="80">
        <v>5000001</v>
      </c>
      <c r="L17" s="80">
        <v>5000002</v>
      </c>
      <c r="M17" s="80">
        <v>5000003</v>
      </c>
      <c r="N17" s="80">
        <v>5000004</v>
      </c>
      <c r="O17" s="80">
        <v>5000005</v>
      </c>
      <c r="P17" s="81">
        <v>5000006</v>
      </c>
      <c r="Q17" s="1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outlineLevel="1">
      <c r="A18" s="10"/>
      <c r="B18" s="77" t="s">
        <v>53</v>
      </c>
      <c r="C18" s="64"/>
      <c r="D18" s="65" t="s">
        <v>38</v>
      </c>
      <c r="E18" s="65" t="s">
        <v>39</v>
      </c>
      <c r="F18" s="80">
        <f t="shared" ref="F18:P18" si="4">F15*F16*F17</f>
        <v>0</v>
      </c>
      <c r="G18" s="80">
        <f t="shared" si="4"/>
        <v>0</v>
      </c>
      <c r="H18" s="80">
        <f t="shared" si="4"/>
        <v>10000000</v>
      </c>
      <c r="I18" s="80">
        <f t="shared" si="4"/>
        <v>10000000</v>
      </c>
      <c r="J18" s="80">
        <f t="shared" si="4"/>
        <v>18000000</v>
      </c>
      <c r="K18" s="80">
        <f t="shared" si="4"/>
        <v>18000003.599999998</v>
      </c>
      <c r="L18" s="80">
        <f t="shared" si="4"/>
        <v>18000007.199999999</v>
      </c>
      <c r="M18" s="80">
        <f t="shared" si="4"/>
        <v>18000010.799999997</v>
      </c>
      <c r="N18" s="80">
        <f t="shared" si="4"/>
        <v>18000014.399999999</v>
      </c>
      <c r="O18" s="80">
        <f t="shared" si="4"/>
        <v>18000018</v>
      </c>
      <c r="P18" s="81">
        <f t="shared" si="4"/>
        <v>18000021.599999998</v>
      </c>
      <c r="Q18" s="1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outlineLevel="1">
      <c r="A19" s="10"/>
      <c r="B19" s="77" t="s">
        <v>48</v>
      </c>
      <c r="C19" s="82">
        <v>0.1</v>
      </c>
      <c r="D19" s="84" t="s">
        <v>38</v>
      </c>
      <c r="E19" s="65" t="s">
        <v>39</v>
      </c>
      <c r="F19" s="80">
        <v>0</v>
      </c>
      <c r="G19" s="80">
        <f>G18*C19</f>
        <v>0</v>
      </c>
      <c r="H19" s="80">
        <f t="shared" ref="H19:P19" si="5">H18*0.1</f>
        <v>1000000</v>
      </c>
      <c r="I19" s="80">
        <f t="shared" si="5"/>
        <v>1000000</v>
      </c>
      <c r="J19" s="80">
        <f t="shared" si="5"/>
        <v>1800000</v>
      </c>
      <c r="K19" s="80">
        <f t="shared" si="5"/>
        <v>1800000.3599999999</v>
      </c>
      <c r="L19" s="80">
        <f t="shared" si="5"/>
        <v>1800000.72</v>
      </c>
      <c r="M19" s="80">
        <f t="shared" si="5"/>
        <v>1800001.0799999998</v>
      </c>
      <c r="N19" s="80">
        <f t="shared" si="5"/>
        <v>1800001.44</v>
      </c>
      <c r="O19" s="80">
        <f t="shared" si="5"/>
        <v>1800001.8</v>
      </c>
      <c r="P19" s="81">
        <f t="shared" si="5"/>
        <v>1800002.16</v>
      </c>
      <c r="Q19" s="1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0"/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6"/>
      <c r="Q20" s="1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8"/>
      <c r="B21" s="132" t="s">
        <v>54</v>
      </c>
      <c r="C21" s="133"/>
      <c r="D21" s="134" t="s">
        <v>38</v>
      </c>
      <c r="E21" s="134" t="s">
        <v>39</v>
      </c>
      <c r="F21" s="135">
        <f t="shared" ref="F21:P21" si="6">F24+F25</f>
        <v>250</v>
      </c>
      <c r="G21" s="135">
        <f t="shared" si="6"/>
        <v>30000</v>
      </c>
      <c r="H21" s="135">
        <f t="shared" si="6"/>
        <v>270000</v>
      </c>
      <c r="I21" s="135">
        <f t="shared" si="6"/>
        <v>2970000</v>
      </c>
      <c r="J21" s="135">
        <f t="shared" si="6"/>
        <v>14700000</v>
      </c>
      <c r="K21" s="135">
        <f t="shared" si="6"/>
        <v>29700000</v>
      </c>
      <c r="L21" s="75">
        <f t="shared" si="6"/>
        <v>122644.8</v>
      </c>
      <c r="M21" s="75">
        <f t="shared" si="6"/>
        <v>123970.8</v>
      </c>
      <c r="N21" s="75">
        <f t="shared" si="6"/>
        <v>125299.2</v>
      </c>
      <c r="O21" s="75">
        <f t="shared" si="6"/>
        <v>126630</v>
      </c>
      <c r="P21" s="76">
        <f t="shared" si="6"/>
        <v>127963.2</v>
      </c>
      <c r="Q21" s="19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outlineLevel="1">
      <c r="A22" s="10"/>
      <c r="B22" s="136" t="s">
        <v>55</v>
      </c>
      <c r="C22" s="137"/>
      <c r="D22" s="138" t="s">
        <v>44</v>
      </c>
      <c r="E22" s="138" t="s">
        <v>42</v>
      </c>
      <c r="F22" s="139">
        <v>1</v>
      </c>
      <c r="G22" s="139">
        <v>100</v>
      </c>
      <c r="H22" s="139">
        <v>900</v>
      </c>
      <c r="I22" s="139">
        <v>9900</v>
      </c>
      <c r="J22" s="139">
        <v>49000</v>
      </c>
      <c r="K22" s="139">
        <v>99000</v>
      </c>
      <c r="L22" s="78">
        <v>102</v>
      </c>
      <c r="M22" s="78">
        <v>103</v>
      </c>
      <c r="N22" s="78">
        <v>104</v>
      </c>
      <c r="O22" s="78">
        <v>105</v>
      </c>
      <c r="P22" s="79">
        <v>106</v>
      </c>
      <c r="Q22" s="1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outlineLevel="1">
      <c r="A23" s="10"/>
      <c r="B23" s="136" t="s">
        <v>56</v>
      </c>
      <c r="C23" s="137"/>
      <c r="D23" s="138" t="s">
        <v>46</v>
      </c>
      <c r="E23" s="138" t="s">
        <v>42</v>
      </c>
      <c r="F23" s="140">
        <v>250</v>
      </c>
      <c r="G23" s="140">
        <v>250</v>
      </c>
      <c r="H23" s="140">
        <v>250</v>
      </c>
      <c r="I23" s="140">
        <v>250</v>
      </c>
      <c r="J23" s="140">
        <v>250</v>
      </c>
      <c r="K23" s="140">
        <v>250</v>
      </c>
      <c r="L23" s="80">
        <v>1002</v>
      </c>
      <c r="M23" s="80">
        <v>1003</v>
      </c>
      <c r="N23" s="80">
        <v>1004</v>
      </c>
      <c r="O23" s="80">
        <v>1005</v>
      </c>
      <c r="P23" s="81">
        <v>1006</v>
      </c>
      <c r="Q23" s="1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outlineLevel="1">
      <c r="A24" s="10"/>
      <c r="B24" s="136" t="s">
        <v>57</v>
      </c>
      <c r="C24" s="137"/>
      <c r="D24" s="138" t="s">
        <v>38</v>
      </c>
      <c r="E24" s="138" t="s">
        <v>39</v>
      </c>
      <c r="F24" s="140">
        <f t="shared" ref="F24:P24" si="7">F22*F23</f>
        <v>250</v>
      </c>
      <c r="G24" s="140">
        <f t="shared" si="7"/>
        <v>25000</v>
      </c>
      <c r="H24" s="140">
        <f t="shared" si="7"/>
        <v>225000</v>
      </c>
      <c r="I24" s="140">
        <f t="shared" si="7"/>
        <v>2475000</v>
      </c>
      <c r="J24" s="140">
        <f t="shared" si="7"/>
        <v>12250000</v>
      </c>
      <c r="K24" s="140">
        <f t="shared" si="7"/>
        <v>24750000</v>
      </c>
      <c r="L24" s="80">
        <f t="shared" si="7"/>
        <v>102204</v>
      </c>
      <c r="M24" s="80">
        <f t="shared" si="7"/>
        <v>103309</v>
      </c>
      <c r="N24" s="80">
        <f t="shared" si="7"/>
        <v>104416</v>
      </c>
      <c r="O24" s="80">
        <f t="shared" si="7"/>
        <v>105525</v>
      </c>
      <c r="P24" s="81">
        <f t="shared" si="7"/>
        <v>106636</v>
      </c>
      <c r="Q24" s="1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outlineLevel="1">
      <c r="A25" s="10"/>
      <c r="B25" s="136" t="s">
        <v>58</v>
      </c>
      <c r="C25" s="141">
        <v>0.2</v>
      </c>
      <c r="D25" s="142" t="s">
        <v>38</v>
      </c>
      <c r="E25" s="138" t="s">
        <v>39</v>
      </c>
      <c r="F25" s="140">
        <v>0</v>
      </c>
      <c r="G25" s="140">
        <f t="shared" ref="F25:P25" si="8">G24*$C$25</f>
        <v>5000</v>
      </c>
      <c r="H25" s="140">
        <f t="shared" si="8"/>
        <v>45000</v>
      </c>
      <c r="I25" s="140">
        <f t="shared" si="8"/>
        <v>495000</v>
      </c>
      <c r="J25" s="140">
        <f t="shared" si="8"/>
        <v>2450000</v>
      </c>
      <c r="K25" s="140">
        <f t="shared" si="8"/>
        <v>4950000</v>
      </c>
      <c r="L25" s="80">
        <f t="shared" si="8"/>
        <v>20440.800000000003</v>
      </c>
      <c r="M25" s="80">
        <f t="shared" si="8"/>
        <v>20661.800000000003</v>
      </c>
      <c r="N25" s="80">
        <f t="shared" si="8"/>
        <v>20883.2</v>
      </c>
      <c r="O25" s="80">
        <f t="shared" si="8"/>
        <v>21105</v>
      </c>
      <c r="P25" s="81">
        <f t="shared" si="8"/>
        <v>21327.200000000001</v>
      </c>
      <c r="Q25" s="1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0"/>
      <c r="B26" s="63"/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6"/>
      <c r="Q26" s="1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8"/>
      <c r="B27" s="72" t="s">
        <v>59</v>
      </c>
      <c r="C27" s="73"/>
      <c r="D27" s="74" t="s">
        <v>38</v>
      </c>
      <c r="E27" s="74" t="s">
        <v>39</v>
      </c>
      <c r="F27" s="75"/>
      <c r="G27" s="75"/>
      <c r="H27" s="75"/>
      <c r="I27" s="75"/>
      <c r="J27" s="75"/>
      <c r="K27" s="75"/>
      <c r="L27" s="75">
        <f t="shared" ref="F27:P27" si="9">L28*L29</f>
        <v>520000</v>
      </c>
      <c r="M27" s="75">
        <f t="shared" si="9"/>
        <v>530000</v>
      </c>
      <c r="N27" s="75">
        <f t="shared" si="9"/>
        <v>540000</v>
      </c>
      <c r="O27" s="75">
        <f t="shared" si="9"/>
        <v>550000</v>
      </c>
      <c r="P27" s="76">
        <f t="shared" si="9"/>
        <v>560000</v>
      </c>
      <c r="Q27" s="19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outlineLevel="1">
      <c r="A28" s="10"/>
      <c r="B28" s="77" t="s">
        <v>60</v>
      </c>
      <c r="C28" s="64"/>
      <c r="D28" s="65" t="s">
        <v>41</v>
      </c>
      <c r="E28" s="65" t="s">
        <v>42</v>
      </c>
      <c r="F28" s="65">
        <v>1</v>
      </c>
      <c r="G28" s="65">
        <v>1</v>
      </c>
      <c r="H28" s="65">
        <v>5</v>
      </c>
      <c r="I28" s="65">
        <v>10</v>
      </c>
      <c r="J28" s="65">
        <v>50</v>
      </c>
      <c r="K28" s="65">
        <v>51</v>
      </c>
      <c r="L28" s="65">
        <v>52</v>
      </c>
      <c r="M28" s="65">
        <v>53</v>
      </c>
      <c r="N28" s="65">
        <v>54</v>
      </c>
      <c r="O28" s="65">
        <v>55</v>
      </c>
      <c r="P28" s="66">
        <v>56</v>
      </c>
      <c r="Q28" s="1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outlineLevel="1">
      <c r="A29" s="10"/>
      <c r="B29" s="77" t="s">
        <v>61</v>
      </c>
      <c r="C29" s="64"/>
      <c r="D29" s="85" t="s">
        <v>62</v>
      </c>
      <c r="E29" s="65" t="s">
        <v>42</v>
      </c>
      <c r="F29" s="80">
        <f t="shared" ref="F29:P29" si="10">10000</f>
        <v>10000</v>
      </c>
      <c r="G29" s="80">
        <f t="shared" si="10"/>
        <v>10000</v>
      </c>
      <c r="H29" s="80">
        <f t="shared" si="10"/>
        <v>10000</v>
      </c>
      <c r="I29" s="80">
        <f t="shared" si="10"/>
        <v>10000</v>
      </c>
      <c r="J29" s="80">
        <f t="shared" si="10"/>
        <v>10000</v>
      </c>
      <c r="K29" s="80">
        <f t="shared" si="10"/>
        <v>10000</v>
      </c>
      <c r="L29" s="80">
        <f t="shared" si="10"/>
        <v>10000</v>
      </c>
      <c r="M29" s="80">
        <f t="shared" si="10"/>
        <v>10000</v>
      </c>
      <c r="N29" s="80">
        <f t="shared" si="10"/>
        <v>10000</v>
      </c>
      <c r="O29" s="80">
        <f t="shared" si="10"/>
        <v>10000</v>
      </c>
      <c r="P29" s="81">
        <f t="shared" si="10"/>
        <v>10000</v>
      </c>
      <c r="Q29" s="1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0"/>
      <c r="B30" s="63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6"/>
      <c r="Q30" s="1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8"/>
      <c r="B31" s="72" t="s">
        <v>63</v>
      </c>
      <c r="C31" s="73"/>
      <c r="D31" s="74" t="s">
        <v>38</v>
      </c>
      <c r="E31" s="74" t="s">
        <v>39</v>
      </c>
      <c r="F31" s="75"/>
      <c r="G31" s="75"/>
      <c r="H31" s="75"/>
      <c r="I31" s="75"/>
      <c r="J31" s="75"/>
      <c r="K31" s="75"/>
      <c r="L31" s="75">
        <f>L32*L33</f>
        <v>520000</v>
      </c>
      <c r="M31" s="75">
        <f>M32*M33</f>
        <v>530000</v>
      </c>
      <c r="N31" s="75">
        <f>N32*N33</f>
        <v>540000</v>
      </c>
      <c r="O31" s="75">
        <f>O32*O33</f>
        <v>550000</v>
      </c>
      <c r="P31" s="76">
        <f>P32*P33</f>
        <v>560000</v>
      </c>
      <c r="Q31" s="19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outlineLevel="1">
      <c r="A32" s="10"/>
      <c r="B32" s="77" t="s">
        <v>60</v>
      </c>
      <c r="C32" s="64"/>
      <c r="D32" s="65" t="s">
        <v>41</v>
      </c>
      <c r="E32" s="65" t="s">
        <v>42</v>
      </c>
      <c r="F32" s="65">
        <v>1</v>
      </c>
      <c r="G32" s="65">
        <v>1</v>
      </c>
      <c r="H32" s="65">
        <v>5</v>
      </c>
      <c r="I32" s="65">
        <v>10</v>
      </c>
      <c r="J32" s="65">
        <v>50</v>
      </c>
      <c r="K32" s="65">
        <v>51</v>
      </c>
      <c r="L32" s="65">
        <v>52</v>
      </c>
      <c r="M32" s="65">
        <v>53</v>
      </c>
      <c r="N32" s="65">
        <v>54</v>
      </c>
      <c r="O32" s="65">
        <v>55</v>
      </c>
      <c r="P32" s="66">
        <v>56</v>
      </c>
      <c r="Q32" s="1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outlineLevel="1">
      <c r="A33" s="10"/>
      <c r="B33" s="77" t="s">
        <v>61</v>
      </c>
      <c r="C33" s="64"/>
      <c r="D33" s="65" t="s">
        <v>62</v>
      </c>
      <c r="E33" s="65" t="s">
        <v>42</v>
      </c>
      <c r="F33" s="80">
        <f t="shared" ref="F33:P33" si="11">10000</f>
        <v>10000</v>
      </c>
      <c r="G33" s="80">
        <f t="shared" si="11"/>
        <v>10000</v>
      </c>
      <c r="H33" s="80">
        <f t="shared" si="11"/>
        <v>10000</v>
      </c>
      <c r="I33" s="80">
        <f t="shared" si="11"/>
        <v>10000</v>
      </c>
      <c r="J33" s="80">
        <f t="shared" si="11"/>
        <v>10000</v>
      </c>
      <c r="K33" s="80">
        <f t="shared" si="11"/>
        <v>10000</v>
      </c>
      <c r="L33" s="80">
        <f t="shared" si="11"/>
        <v>10000</v>
      </c>
      <c r="M33" s="80">
        <f t="shared" si="11"/>
        <v>10000</v>
      </c>
      <c r="N33" s="80">
        <f t="shared" si="11"/>
        <v>10000</v>
      </c>
      <c r="O33" s="80">
        <f t="shared" si="11"/>
        <v>10000</v>
      </c>
      <c r="P33" s="81">
        <f t="shared" si="11"/>
        <v>10000</v>
      </c>
      <c r="Q33" s="1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0"/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6"/>
      <c r="Q34" s="1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8"/>
      <c r="B35" s="72" t="s">
        <v>64</v>
      </c>
      <c r="C35" s="73"/>
      <c r="D35" s="74" t="s">
        <v>38</v>
      </c>
      <c r="E35" s="74" t="s">
        <v>39</v>
      </c>
      <c r="F35" s="75"/>
      <c r="G35" s="75"/>
      <c r="H35" s="75"/>
      <c r="I35" s="75"/>
      <c r="J35" s="75"/>
      <c r="K35" s="75"/>
      <c r="L35" s="75">
        <f t="shared" ref="F35:P35" si="12">L36+L37</f>
        <v>10000</v>
      </c>
      <c r="M35" s="75">
        <f t="shared" si="12"/>
        <v>10000</v>
      </c>
      <c r="N35" s="75">
        <f t="shared" si="12"/>
        <v>10000</v>
      </c>
      <c r="O35" s="75">
        <f t="shared" si="12"/>
        <v>10000</v>
      </c>
      <c r="P35" s="76">
        <f t="shared" si="12"/>
        <v>10000</v>
      </c>
      <c r="Q35" s="19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outlineLevel="1">
      <c r="A36" s="10"/>
      <c r="B36" s="77" t="s">
        <v>65</v>
      </c>
      <c r="C36" s="64"/>
      <c r="D36" s="65" t="s">
        <v>38</v>
      </c>
      <c r="E36" s="65" t="s">
        <v>42</v>
      </c>
      <c r="F36" s="80">
        <f t="shared" ref="F36:P36" si="13">10000</f>
        <v>10000</v>
      </c>
      <c r="G36" s="80">
        <f t="shared" si="13"/>
        <v>10000</v>
      </c>
      <c r="H36" s="80">
        <f t="shared" si="13"/>
        <v>10000</v>
      </c>
      <c r="I36" s="80">
        <f t="shared" si="13"/>
        <v>10000</v>
      </c>
      <c r="J36" s="80">
        <f t="shared" si="13"/>
        <v>10000</v>
      </c>
      <c r="K36" s="80">
        <f t="shared" si="13"/>
        <v>10000</v>
      </c>
      <c r="L36" s="80">
        <f t="shared" si="13"/>
        <v>10000</v>
      </c>
      <c r="M36" s="80">
        <f t="shared" si="13"/>
        <v>10000</v>
      </c>
      <c r="N36" s="80">
        <f t="shared" si="13"/>
        <v>10000</v>
      </c>
      <c r="O36" s="80">
        <f t="shared" si="13"/>
        <v>10000</v>
      </c>
      <c r="P36" s="81">
        <f t="shared" si="13"/>
        <v>10000</v>
      </c>
      <c r="Q36" s="1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outlineLevel="1">
      <c r="A37" s="10"/>
      <c r="B37" s="77" t="s">
        <v>66</v>
      </c>
      <c r="C37" s="64"/>
      <c r="D37" s="65" t="s">
        <v>38</v>
      </c>
      <c r="E37" s="65" t="s">
        <v>42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87">
        <v>0</v>
      </c>
      <c r="Q37" s="1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0"/>
      <c r="B38" s="77"/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6"/>
      <c r="Q38" s="1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>
      <c r="A39" s="15"/>
      <c r="B39" s="88" t="s">
        <v>67</v>
      </c>
      <c r="C39" s="89"/>
      <c r="D39" s="90"/>
      <c r="E39" s="90"/>
      <c r="F39" s="91">
        <f t="shared" ref="F39:P39" si="14">F40+F56</f>
        <v>204500</v>
      </c>
      <c r="G39" s="91">
        <f t="shared" si="14"/>
        <v>422000</v>
      </c>
      <c r="H39" s="91">
        <f t="shared" si="14"/>
        <v>629000</v>
      </c>
      <c r="I39" s="91">
        <f t="shared" si="14"/>
        <v>3131000</v>
      </c>
      <c r="J39" s="91">
        <f t="shared" si="14"/>
        <v>10133000</v>
      </c>
      <c r="K39" s="91">
        <f t="shared" si="14"/>
        <v>18135000</v>
      </c>
      <c r="L39" s="91">
        <f t="shared" si="14"/>
        <v>5000000</v>
      </c>
      <c r="M39" s="91">
        <f t="shared" si="14"/>
        <v>5000000</v>
      </c>
      <c r="N39" s="91">
        <f t="shared" si="14"/>
        <v>5000000</v>
      </c>
      <c r="O39" s="91">
        <f t="shared" si="14"/>
        <v>5000000</v>
      </c>
      <c r="P39" s="92">
        <f t="shared" si="14"/>
        <v>5000000</v>
      </c>
      <c r="Q39" s="16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9.5" customHeight="1">
      <c r="A40" s="23"/>
      <c r="B40" s="93" t="s">
        <v>68</v>
      </c>
      <c r="C40" s="94"/>
      <c r="D40" s="95"/>
      <c r="E40" s="95"/>
      <c r="F40" s="96">
        <f t="shared" ref="F40:P40" si="15">F42+F51</f>
        <v>50000</v>
      </c>
      <c r="G40" s="96">
        <f t="shared" si="15"/>
        <v>300000</v>
      </c>
      <c r="H40" s="96">
        <f t="shared" si="15"/>
        <v>500000</v>
      </c>
      <c r="I40" s="96">
        <f t="shared" si="15"/>
        <v>3000000</v>
      </c>
      <c r="J40" s="96">
        <f t="shared" si="15"/>
        <v>10000000</v>
      </c>
      <c r="K40" s="96">
        <f t="shared" si="15"/>
        <v>18000000</v>
      </c>
      <c r="L40" s="96">
        <f t="shared" si="15"/>
        <v>5000000</v>
      </c>
      <c r="M40" s="96">
        <f t="shared" si="15"/>
        <v>5000000</v>
      </c>
      <c r="N40" s="96">
        <f t="shared" si="15"/>
        <v>5000000</v>
      </c>
      <c r="O40" s="96">
        <f t="shared" si="15"/>
        <v>5000000</v>
      </c>
      <c r="P40" s="97">
        <f t="shared" si="15"/>
        <v>5000000</v>
      </c>
      <c r="Q40" s="24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10"/>
      <c r="B41" s="63"/>
      <c r="C41" s="64"/>
      <c r="D41" s="65" t="s">
        <v>33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6"/>
      <c r="Q41" s="1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8"/>
      <c r="B42" s="132" t="s">
        <v>69</v>
      </c>
      <c r="C42" s="133"/>
      <c r="D42" s="134" t="s">
        <v>38</v>
      </c>
      <c r="E42" s="134" t="s">
        <v>39</v>
      </c>
      <c r="F42" s="156">
        <v>50000</v>
      </c>
      <c r="G42" s="158">
        <f>G43*G44</f>
        <v>300000</v>
      </c>
      <c r="H42" s="158">
        <f>H43*H44</f>
        <v>500000</v>
      </c>
      <c r="I42" s="158">
        <f>I43*I44</f>
        <v>3000000</v>
      </c>
      <c r="J42" s="158">
        <f>J43*J44</f>
        <v>10000000</v>
      </c>
      <c r="K42" s="158">
        <f>K43*K44</f>
        <v>18000000</v>
      </c>
      <c r="L42" s="75">
        <v>5000000</v>
      </c>
      <c r="M42" s="75">
        <v>5000000</v>
      </c>
      <c r="N42" s="75">
        <v>5000000</v>
      </c>
      <c r="O42" s="75">
        <v>5000000</v>
      </c>
      <c r="P42" s="76">
        <v>5000000</v>
      </c>
      <c r="Q42" s="19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outlineLevel="1">
      <c r="A43" s="10"/>
      <c r="B43" s="136" t="s">
        <v>70</v>
      </c>
      <c r="C43" s="137"/>
      <c r="D43" s="138" t="s">
        <v>44</v>
      </c>
      <c r="E43" s="138">
        <v>2</v>
      </c>
      <c r="F43" s="139">
        <v>2</v>
      </c>
      <c r="G43" s="139">
        <v>100</v>
      </c>
      <c r="H43" s="139">
        <v>1000</v>
      </c>
      <c r="I43" s="139">
        <v>10000</v>
      </c>
      <c r="J43" s="139">
        <v>50000</v>
      </c>
      <c r="K43" s="139">
        <v>100000</v>
      </c>
      <c r="L43" s="78">
        <v>2</v>
      </c>
      <c r="M43" s="78">
        <v>3</v>
      </c>
      <c r="N43" s="78">
        <v>4</v>
      </c>
      <c r="O43" s="78">
        <v>5</v>
      </c>
      <c r="P43" s="79">
        <v>6</v>
      </c>
      <c r="Q43" s="1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outlineLevel="1">
      <c r="A44" s="10"/>
      <c r="B44" s="136" t="s">
        <v>71</v>
      </c>
      <c r="C44" s="137"/>
      <c r="D44" s="138" t="s">
        <v>46</v>
      </c>
      <c r="E44" s="138"/>
      <c r="F44" s="161">
        <v>5000</v>
      </c>
      <c r="G44" s="157">
        <v>3000</v>
      </c>
      <c r="H44" s="157">
        <v>500</v>
      </c>
      <c r="I44" s="157">
        <v>300</v>
      </c>
      <c r="J44" s="157">
        <v>200</v>
      </c>
      <c r="K44" s="157">
        <v>180</v>
      </c>
      <c r="L44" s="80">
        <v>0</v>
      </c>
      <c r="M44" s="80">
        <v>0</v>
      </c>
      <c r="N44" s="80">
        <v>0</v>
      </c>
      <c r="O44" s="80">
        <v>0</v>
      </c>
      <c r="P44" s="81">
        <v>0</v>
      </c>
      <c r="Q44" s="1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outlineLevel="1">
      <c r="A45" s="10"/>
      <c r="B45" s="136" t="s">
        <v>72</v>
      </c>
      <c r="C45" s="137"/>
      <c r="D45" s="138" t="s">
        <v>46</v>
      </c>
      <c r="E45" s="138"/>
      <c r="F45" s="140">
        <v>12000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80">
        <v>0</v>
      </c>
      <c r="M45" s="80">
        <v>0</v>
      </c>
      <c r="N45" s="80">
        <v>0</v>
      </c>
      <c r="O45" s="80">
        <v>0</v>
      </c>
      <c r="P45" s="81">
        <v>0</v>
      </c>
      <c r="Q45" s="1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outlineLevel="1">
      <c r="A46" s="10"/>
      <c r="B46" s="136" t="s">
        <v>73</v>
      </c>
      <c r="C46" s="137"/>
      <c r="D46" s="138" t="s">
        <v>46</v>
      </c>
      <c r="E46" s="138" t="s">
        <v>42</v>
      </c>
      <c r="F46" s="140">
        <v>6000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80">
        <v>0</v>
      </c>
      <c r="M46" s="80">
        <v>0</v>
      </c>
      <c r="N46" s="80">
        <v>0</v>
      </c>
      <c r="O46" s="80">
        <v>0</v>
      </c>
      <c r="P46" s="81">
        <v>0</v>
      </c>
      <c r="Q46" s="1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outlineLevel="1">
      <c r="A47" s="10"/>
      <c r="B47" s="136" t="s">
        <v>74</v>
      </c>
      <c r="C47" s="137"/>
      <c r="D47" s="138" t="s">
        <v>46</v>
      </c>
      <c r="E47" s="138" t="s">
        <v>42</v>
      </c>
      <c r="F47" s="140">
        <v>12000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80">
        <v>0</v>
      </c>
      <c r="M47" s="80">
        <v>0</v>
      </c>
      <c r="N47" s="80">
        <v>0</v>
      </c>
      <c r="O47" s="80">
        <v>0</v>
      </c>
      <c r="P47" s="81">
        <v>0</v>
      </c>
      <c r="Q47" s="1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outlineLevel="1">
      <c r="A48" s="10"/>
      <c r="B48" s="136" t="s">
        <v>75</v>
      </c>
      <c r="C48" s="137"/>
      <c r="D48" s="138" t="s">
        <v>46</v>
      </c>
      <c r="E48" s="138" t="s">
        <v>42</v>
      </c>
      <c r="F48" s="140">
        <v>10000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80">
        <v>0</v>
      </c>
      <c r="M48" s="80">
        <v>0</v>
      </c>
      <c r="N48" s="80">
        <v>0</v>
      </c>
      <c r="O48" s="80">
        <v>0</v>
      </c>
      <c r="P48" s="81">
        <v>0</v>
      </c>
      <c r="Q48" s="1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outlineLevel="1">
      <c r="A49" s="10"/>
      <c r="B49" s="136" t="s">
        <v>76</v>
      </c>
      <c r="C49" s="137"/>
      <c r="D49" s="138" t="s">
        <v>46</v>
      </c>
      <c r="E49" s="138" t="s">
        <v>42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80">
        <v>0</v>
      </c>
      <c r="M49" s="80">
        <v>0</v>
      </c>
      <c r="N49" s="80">
        <v>0</v>
      </c>
      <c r="O49" s="80">
        <v>0</v>
      </c>
      <c r="P49" s="81">
        <v>0</v>
      </c>
      <c r="Q49" s="1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0"/>
      <c r="B50" s="136"/>
      <c r="C50" s="137"/>
      <c r="D50" s="138"/>
      <c r="E50" s="138"/>
      <c r="F50" s="140"/>
      <c r="G50" s="140"/>
      <c r="H50" s="140"/>
      <c r="I50" s="140"/>
      <c r="J50" s="140"/>
      <c r="K50" s="140"/>
      <c r="L50" s="80"/>
      <c r="M50" s="80"/>
      <c r="N50" s="80"/>
      <c r="O50" s="80"/>
      <c r="P50" s="81"/>
      <c r="Q50" s="1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8"/>
      <c r="B51" s="143" t="s">
        <v>77</v>
      </c>
      <c r="C51" s="144"/>
      <c r="D51" s="145" t="s">
        <v>78</v>
      </c>
      <c r="E51" s="146" t="s">
        <v>39</v>
      </c>
      <c r="F51" s="147">
        <f t="shared" ref="F51:P51" si="16">F52+F53+F54</f>
        <v>0</v>
      </c>
      <c r="G51" s="147">
        <f t="shared" si="16"/>
        <v>0</v>
      </c>
      <c r="H51" s="147">
        <f t="shared" si="16"/>
        <v>0</v>
      </c>
      <c r="I51" s="147">
        <f t="shared" si="16"/>
        <v>0</v>
      </c>
      <c r="J51" s="147">
        <f t="shared" si="16"/>
        <v>0</v>
      </c>
      <c r="K51" s="147">
        <f t="shared" si="16"/>
        <v>0</v>
      </c>
      <c r="L51" s="98">
        <f t="shared" si="16"/>
        <v>0</v>
      </c>
      <c r="M51" s="98">
        <f t="shared" si="16"/>
        <v>0</v>
      </c>
      <c r="N51" s="98">
        <f t="shared" si="16"/>
        <v>0</v>
      </c>
      <c r="O51" s="98">
        <f t="shared" si="16"/>
        <v>0</v>
      </c>
      <c r="P51" s="99">
        <f t="shared" si="16"/>
        <v>0</v>
      </c>
      <c r="Q51" s="19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outlineLevel="1">
      <c r="A52" s="10"/>
      <c r="B52" s="148" t="s">
        <v>79</v>
      </c>
      <c r="C52" s="149"/>
      <c r="D52" s="150" t="s">
        <v>38</v>
      </c>
      <c r="E52" s="150" t="s">
        <v>42</v>
      </c>
      <c r="F52" s="151">
        <v>0</v>
      </c>
      <c r="G52" s="151">
        <v>0</v>
      </c>
      <c r="H52" s="151">
        <v>0</v>
      </c>
      <c r="I52" s="151">
        <v>0</v>
      </c>
      <c r="J52" s="151">
        <v>0</v>
      </c>
      <c r="K52" s="151">
        <v>0</v>
      </c>
      <c r="L52" s="100">
        <v>0</v>
      </c>
      <c r="M52" s="100">
        <v>0</v>
      </c>
      <c r="N52" s="100">
        <v>0</v>
      </c>
      <c r="O52" s="100">
        <v>0</v>
      </c>
      <c r="P52" s="101">
        <v>0</v>
      </c>
      <c r="Q52" s="1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outlineLevel="1">
      <c r="A53" s="10"/>
      <c r="B53" s="148" t="s">
        <v>80</v>
      </c>
      <c r="C53" s="149"/>
      <c r="D53" s="150" t="s">
        <v>38</v>
      </c>
      <c r="E53" s="150" t="s">
        <v>42</v>
      </c>
      <c r="F53" s="151">
        <v>0</v>
      </c>
      <c r="G53" s="151">
        <v>0</v>
      </c>
      <c r="H53" s="151">
        <v>0</v>
      </c>
      <c r="I53" s="151">
        <v>0</v>
      </c>
      <c r="J53" s="151">
        <v>0</v>
      </c>
      <c r="K53" s="151">
        <v>0</v>
      </c>
      <c r="L53" s="100">
        <v>0</v>
      </c>
      <c r="M53" s="100">
        <v>0</v>
      </c>
      <c r="N53" s="100">
        <v>0</v>
      </c>
      <c r="O53" s="100">
        <v>0</v>
      </c>
      <c r="P53" s="101">
        <v>0</v>
      </c>
      <c r="Q53" s="1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outlineLevel="1">
      <c r="A54" s="10"/>
      <c r="B54" s="148" t="s">
        <v>81</v>
      </c>
      <c r="C54" s="149"/>
      <c r="D54" s="150" t="s">
        <v>38</v>
      </c>
      <c r="E54" s="150" t="s">
        <v>42</v>
      </c>
      <c r="F54" s="151">
        <v>0</v>
      </c>
      <c r="G54" s="151">
        <v>0</v>
      </c>
      <c r="H54" s="151">
        <v>0</v>
      </c>
      <c r="I54" s="151">
        <v>0</v>
      </c>
      <c r="J54" s="151">
        <v>0</v>
      </c>
      <c r="K54" s="151">
        <v>0</v>
      </c>
      <c r="L54" s="100">
        <v>0</v>
      </c>
      <c r="M54" s="100">
        <v>0</v>
      </c>
      <c r="N54" s="100">
        <v>0</v>
      </c>
      <c r="O54" s="100">
        <v>0</v>
      </c>
      <c r="P54" s="101">
        <v>0</v>
      </c>
      <c r="Q54" s="1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0"/>
      <c r="B55" s="63"/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6"/>
      <c r="Q55" s="1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23"/>
      <c r="B56" s="102" t="s">
        <v>82</v>
      </c>
      <c r="C56" s="94"/>
      <c r="D56" s="95"/>
      <c r="E56" s="95"/>
      <c r="F56" s="96">
        <f t="shared" ref="F56:P56" si="17">F58+F65+F77</f>
        <v>154500</v>
      </c>
      <c r="G56" s="96">
        <f t="shared" si="17"/>
        <v>122000</v>
      </c>
      <c r="H56" s="96">
        <f t="shared" si="17"/>
        <v>129000</v>
      </c>
      <c r="I56" s="96">
        <f t="shared" si="17"/>
        <v>131000</v>
      </c>
      <c r="J56" s="96">
        <f t="shared" si="17"/>
        <v>133000</v>
      </c>
      <c r="K56" s="96">
        <f t="shared" si="17"/>
        <v>135000</v>
      </c>
      <c r="L56" s="96">
        <f t="shared" si="17"/>
        <v>0</v>
      </c>
      <c r="M56" s="96">
        <f t="shared" si="17"/>
        <v>0</v>
      </c>
      <c r="N56" s="96">
        <f t="shared" si="17"/>
        <v>0</v>
      </c>
      <c r="O56" s="96">
        <f t="shared" si="17"/>
        <v>0</v>
      </c>
      <c r="P56" s="97">
        <f t="shared" si="17"/>
        <v>0</v>
      </c>
      <c r="Q56" s="24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5.75" customHeight="1">
      <c r="A57" s="10"/>
      <c r="B57" s="152"/>
      <c r="C57" s="137"/>
      <c r="D57" s="138"/>
      <c r="E57" s="138"/>
      <c r="F57" s="138"/>
      <c r="G57" s="138"/>
      <c r="H57" s="138"/>
      <c r="I57" s="138"/>
      <c r="J57" s="138"/>
      <c r="K57" s="138"/>
      <c r="L57" s="65"/>
      <c r="M57" s="65"/>
      <c r="N57" s="65"/>
      <c r="O57" s="65"/>
      <c r="P57" s="66"/>
      <c r="Q57" s="1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8"/>
      <c r="B58" s="132" t="s">
        <v>83</v>
      </c>
      <c r="C58" s="133"/>
      <c r="D58" s="146" t="s">
        <v>38</v>
      </c>
      <c r="E58" s="134" t="s">
        <v>39</v>
      </c>
      <c r="F58" s="135">
        <v>0</v>
      </c>
      <c r="G58" s="135">
        <f t="shared" ref="F58:P58" si="18">SUM(G59:G63)</f>
        <v>0</v>
      </c>
      <c r="H58" s="135">
        <f t="shared" si="18"/>
        <v>0</v>
      </c>
      <c r="I58" s="135">
        <f t="shared" si="18"/>
        <v>0</v>
      </c>
      <c r="J58" s="135">
        <f t="shared" si="18"/>
        <v>0</v>
      </c>
      <c r="K58" s="135">
        <f t="shared" si="18"/>
        <v>0</v>
      </c>
      <c r="L58" s="75">
        <f t="shared" si="18"/>
        <v>0</v>
      </c>
      <c r="M58" s="75">
        <f t="shared" si="18"/>
        <v>0</v>
      </c>
      <c r="N58" s="75">
        <f t="shared" si="18"/>
        <v>0</v>
      </c>
      <c r="O58" s="75">
        <f t="shared" si="18"/>
        <v>0</v>
      </c>
      <c r="P58" s="76">
        <f t="shared" si="18"/>
        <v>0</v>
      </c>
      <c r="Q58" s="19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outlineLevel="1">
      <c r="A59" s="10"/>
      <c r="B59" s="136" t="s">
        <v>84</v>
      </c>
      <c r="C59" s="137"/>
      <c r="D59" s="138" t="s">
        <v>38</v>
      </c>
      <c r="E59" s="138" t="s">
        <v>42</v>
      </c>
      <c r="F59" s="140">
        <v>0</v>
      </c>
      <c r="G59" s="140">
        <v>0</v>
      </c>
      <c r="H59" s="140">
        <v>0</v>
      </c>
      <c r="I59" s="140">
        <v>0</v>
      </c>
      <c r="J59" s="140">
        <v>0</v>
      </c>
      <c r="K59" s="140">
        <v>0</v>
      </c>
      <c r="L59" s="80">
        <v>0</v>
      </c>
      <c r="M59" s="80">
        <v>0</v>
      </c>
      <c r="N59" s="80">
        <v>0</v>
      </c>
      <c r="O59" s="80">
        <v>0</v>
      </c>
      <c r="P59" s="81">
        <v>0</v>
      </c>
      <c r="Q59" s="1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outlineLevel="1">
      <c r="A60" s="10"/>
      <c r="B60" s="136" t="s">
        <v>85</v>
      </c>
      <c r="C60" s="137"/>
      <c r="D60" s="138" t="s">
        <v>38</v>
      </c>
      <c r="E60" s="138" t="s">
        <v>42</v>
      </c>
      <c r="F60" s="140">
        <v>0</v>
      </c>
      <c r="G60" s="140">
        <v>0</v>
      </c>
      <c r="H60" s="140">
        <v>0</v>
      </c>
      <c r="I60" s="140">
        <v>0</v>
      </c>
      <c r="J60" s="140">
        <v>0</v>
      </c>
      <c r="K60" s="140">
        <v>0</v>
      </c>
      <c r="L60" s="80">
        <v>0</v>
      </c>
      <c r="M60" s="80">
        <v>0</v>
      </c>
      <c r="N60" s="80">
        <v>0</v>
      </c>
      <c r="O60" s="80">
        <v>0</v>
      </c>
      <c r="P60" s="81">
        <v>0</v>
      </c>
      <c r="Q60" s="1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outlineLevel="1">
      <c r="A61" s="10"/>
      <c r="B61" s="136" t="s">
        <v>86</v>
      </c>
      <c r="C61" s="137"/>
      <c r="D61" s="138" t="s">
        <v>38</v>
      </c>
      <c r="E61" s="138" t="s">
        <v>42</v>
      </c>
      <c r="F61" s="140">
        <v>0</v>
      </c>
      <c r="G61" s="140">
        <v>0</v>
      </c>
      <c r="H61" s="140">
        <v>0</v>
      </c>
      <c r="I61" s="140">
        <v>0</v>
      </c>
      <c r="J61" s="140">
        <v>0</v>
      </c>
      <c r="K61" s="140">
        <v>0</v>
      </c>
      <c r="L61" s="80">
        <v>0</v>
      </c>
      <c r="M61" s="80">
        <v>0</v>
      </c>
      <c r="N61" s="80">
        <v>0</v>
      </c>
      <c r="O61" s="80">
        <v>0</v>
      </c>
      <c r="P61" s="81">
        <v>0</v>
      </c>
      <c r="Q61" s="1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outlineLevel="1">
      <c r="A62" s="10"/>
      <c r="B62" s="136" t="s">
        <v>87</v>
      </c>
      <c r="C62" s="137"/>
      <c r="D62" s="138" t="s">
        <v>38</v>
      </c>
      <c r="E62" s="138" t="s">
        <v>42</v>
      </c>
      <c r="F62" s="140">
        <v>0</v>
      </c>
      <c r="G62" s="140">
        <v>0</v>
      </c>
      <c r="H62" s="140">
        <v>0</v>
      </c>
      <c r="I62" s="140">
        <v>0</v>
      </c>
      <c r="J62" s="140">
        <v>0</v>
      </c>
      <c r="K62" s="140">
        <v>0</v>
      </c>
      <c r="L62" s="80">
        <v>0</v>
      </c>
      <c r="M62" s="80">
        <v>0</v>
      </c>
      <c r="N62" s="80">
        <v>0</v>
      </c>
      <c r="O62" s="80">
        <v>0</v>
      </c>
      <c r="P62" s="81">
        <v>0</v>
      </c>
      <c r="Q62" s="1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outlineLevel="1">
      <c r="A63" s="10"/>
      <c r="B63" s="136" t="s">
        <v>88</v>
      </c>
      <c r="C63" s="137"/>
      <c r="D63" s="138" t="s">
        <v>38</v>
      </c>
      <c r="E63" s="138" t="s">
        <v>42</v>
      </c>
      <c r="F63" s="140">
        <v>0</v>
      </c>
      <c r="G63" s="140">
        <v>0</v>
      </c>
      <c r="H63" s="140">
        <v>0</v>
      </c>
      <c r="I63" s="140">
        <v>0</v>
      </c>
      <c r="J63" s="140">
        <v>0</v>
      </c>
      <c r="K63" s="140">
        <v>0</v>
      </c>
      <c r="L63" s="80">
        <v>0</v>
      </c>
      <c r="M63" s="80">
        <v>0</v>
      </c>
      <c r="N63" s="80">
        <v>0</v>
      </c>
      <c r="O63" s="80">
        <v>0</v>
      </c>
      <c r="P63" s="81">
        <v>0</v>
      </c>
      <c r="Q63" s="1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0"/>
      <c r="B64" s="63"/>
      <c r="C64" s="64"/>
      <c r="D64" s="65"/>
      <c r="E64" s="65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1"/>
      <c r="Q64" s="1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26"/>
      <c r="B65" s="132" t="s">
        <v>89</v>
      </c>
      <c r="C65" s="133"/>
      <c r="D65" s="134" t="s">
        <v>38</v>
      </c>
      <c r="E65" s="134" t="s">
        <v>39</v>
      </c>
      <c r="F65" s="135">
        <f t="shared" ref="F65:P65" si="19">F68+F70+F72+F74+F83</f>
        <v>115500</v>
      </c>
      <c r="G65" s="135">
        <f t="shared" si="19"/>
        <v>91000</v>
      </c>
      <c r="H65" s="135">
        <f t="shared" si="19"/>
        <v>91000</v>
      </c>
      <c r="I65" s="135">
        <f t="shared" si="19"/>
        <v>91000</v>
      </c>
      <c r="J65" s="135">
        <f t="shared" si="19"/>
        <v>91000</v>
      </c>
      <c r="K65" s="135">
        <f t="shared" si="19"/>
        <v>91000</v>
      </c>
      <c r="L65" s="75">
        <f t="shared" si="19"/>
        <v>0</v>
      </c>
      <c r="M65" s="75">
        <f t="shared" si="19"/>
        <v>0</v>
      </c>
      <c r="N65" s="75">
        <f t="shared" si="19"/>
        <v>0</v>
      </c>
      <c r="O65" s="75">
        <f t="shared" si="19"/>
        <v>0</v>
      </c>
      <c r="P65" s="76">
        <f t="shared" si="19"/>
        <v>0</v>
      </c>
      <c r="Q65" s="27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75" customHeight="1" outlineLevel="1">
      <c r="A66" s="10"/>
      <c r="B66" s="136" t="s">
        <v>90</v>
      </c>
      <c r="C66" s="153">
        <v>120000</v>
      </c>
      <c r="D66" s="138" t="s">
        <v>38</v>
      </c>
      <c r="E66" s="138" t="s">
        <v>39</v>
      </c>
      <c r="F66" s="140">
        <f>F67*$C$66</f>
        <v>60000</v>
      </c>
      <c r="G66" s="140">
        <f>G67*$C$66</f>
        <v>60000</v>
      </c>
      <c r="H66" s="140">
        <f>H67*$C$66</f>
        <v>60000</v>
      </c>
      <c r="I66" s="140">
        <f>I67*$C$66</f>
        <v>60000</v>
      </c>
      <c r="J66" s="140">
        <f>J67*$C$66</f>
        <v>60000</v>
      </c>
      <c r="K66" s="140">
        <f>K67*$C$66</f>
        <v>60000</v>
      </c>
      <c r="L66" s="80">
        <f>L67*$C$66</f>
        <v>0</v>
      </c>
      <c r="M66" s="80">
        <f>M67*$C$66</f>
        <v>0</v>
      </c>
      <c r="N66" s="80">
        <f>N67*$C$66</f>
        <v>0</v>
      </c>
      <c r="O66" s="80">
        <f>O67*$C$66</f>
        <v>0</v>
      </c>
      <c r="P66" s="80">
        <f>P67*$C$66</f>
        <v>0</v>
      </c>
      <c r="Q66" s="1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outlineLevel="1">
      <c r="A67" s="29"/>
      <c r="B67" s="154" t="s">
        <v>91</v>
      </c>
      <c r="C67" s="153"/>
      <c r="D67" s="155" t="s">
        <v>91</v>
      </c>
      <c r="E67" s="155" t="s">
        <v>42</v>
      </c>
      <c r="F67" s="155">
        <v>0.5</v>
      </c>
      <c r="G67" s="155">
        <v>0.5</v>
      </c>
      <c r="H67" s="155">
        <v>0.5</v>
      </c>
      <c r="I67" s="155">
        <v>0.5</v>
      </c>
      <c r="J67" s="155">
        <v>0.5</v>
      </c>
      <c r="K67" s="155">
        <v>0.5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30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5.75" customHeight="1" outlineLevel="1">
      <c r="A68" s="10"/>
      <c r="B68" s="136" t="s">
        <v>92</v>
      </c>
      <c r="C68" s="153">
        <v>90000</v>
      </c>
      <c r="D68" s="138" t="s">
        <v>38</v>
      </c>
      <c r="E68" s="138" t="s">
        <v>39</v>
      </c>
      <c r="F68" s="140">
        <f>$C$68*F69</f>
        <v>45000</v>
      </c>
      <c r="G68" s="140">
        <f>$C$68*G69</f>
        <v>45000</v>
      </c>
      <c r="H68" s="140">
        <f>$C$68*H69</f>
        <v>45000</v>
      </c>
      <c r="I68" s="140">
        <f>$C$68*I69</f>
        <v>45000</v>
      </c>
      <c r="J68" s="140">
        <f>$C$68*J69</f>
        <v>45000</v>
      </c>
      <c r="K68" s="140">
        <f>$C$68*K69</f>
        <v>45000</v>
      </c>
      <c r="L68" s="80">
        <f>$C$68*L69</f>
        <v>0</v>
      </c>
      <c r="M68" s="80">
        <f>$C$68*M69</f>
        <v>0</v>
      </c>
      <c r="N68" s="80">
        <f>$C$68*N69</f>
        <v>0</v>
      </c>
      <c r="O68" s="80">
        <f>$C$68*O69</f>
        <v>0</v>
      </c>
      <c r="P68" s="80">
        <f>$C$68*P69</f>
        <v>0</v>
      </c>
      <c r="Q68" s="1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outlineLevel="1">
      <c r="A69" s="29"/>
      <c r="B69" s="154" t="s">
        <v>91</v>
      </c>
      <c r="C69" s="153"/>
      <c r="D69" s="155" t="s">
        <v>91</v>
      </c>
      <c r="E69" s="155" t="s">
        <v>42</v>
      </c>
      <c r="F69" s="155">
        <v>0.5</v>
      </c>
      <c r="G69" s="155">
        <v>0.5</v>
      </c>
      <c r="H69" s="155">
        <v>0.5</v>
      </c>
      <c r="I69" s="155">
        <v>0.5</v>
      </c>
      <c r="J69" s="155">
        <v>0.5</v>
      </c>
      <c r="K69" s="155">
        <v>0.5</v>
      </c>
      <c r="L69" s="103">
        <v>0</v>
      </c>
      <c r="M69" s="103">
        <v>0</v>
      </c>
      <c r="N69" s="103">
        <v>0</v>
      </c>
      <c r="O69" s="103">
        <v>0</v>
      </c>
      <c r="P69" s="103">
        <v>0</v>
      </c>
      <c r="Q69" s="30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5.75" customHeight="1" outlineLevel="1">
      <c r="A70" s="10"/>
      <c r="B70" s="136" t="s">
        <v>93</v>
      </c>
      <c r="C70" s="153">
        <v>70000</v>
      </c>
      <c r="D70" s="138" t="s">
        <v>38</v>
      </c>
      <c r="E70" s="138" t="s">
        <v>39</v>
      </c>
      <c r="F70" s="140">
        <f>$C$70*F71</f>
        <v>28000</v>
      </c>
      <c r="G70" s="140">
        <f>$C$70*G71</f>
        <v>28000</v>
      </c>
      <c r="H70" s="140">
        <f>$C$70*H71</f>
        <v>28000</v>
      </c>
      <c r="I70" s="140">
        <f>$C$70*I71</f>
        <v>28000</v>
      </c>
      <c r="J70" s="140">
        <f>$C$70*J71</f>
        <v>28000</v>
      </c>
      <c r="K70" s="140">
        <f>$C$70*K71</f>
        <v>28000</v>
      </c>
      <c r="L70" s="80">
        <f>$C$70*L71</f>
        <v>0</v>
      </c>
      <c r="M70" s="80">
        <f>$C$70*M71</f>
        <v>0</v>
      </c>
      <c r="N70" s="80">
        <f>$C$70*N71</f>
        <v>0</v>
      </c>
      <c r="O70" s="80">
        <f>$C$70*O71</f>
        <v>0</v>
      </c>
      <c r="P70" s="80">
        <f>$C$70*P71</f>
        <v>0</v>
      </c>
      <c r="Q70" s="1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outlineLevel="1">
      <c r="A71" s="29"/>
      <c r="B71" s="154" t="s">
        <v>91</v>
      </c>
      <c r="C71" s="153"/>
      <c r="D71" s="155" t="s">
        <v>91</v>
      </c>
      <c r="E71" s="155" t="s">
        <v>42</v>
      </c>
      <c r="F71" s="155">
        <v>0.4</v>
      </c>
      <c r="G71" s="155">
        <v>0.4</v>
      </c>
      <c r="H71" s="155">
        <v>0.4</v>
      </c>
      <c r="I71" s="155">
        <v>0.4</v>
      </c>
      <c r="J71" s="155">
        <v>0.4</v>
      </c>
      <c r="K71" s="155">
        <v>0.4</v>
      </c>
      <c r="L71" s="103">
        <v>0</v>
      </c>
      <c r="M71" s="103">
        <v>0</v>
      </c>
      <c r="N71" s="103">
        <v>0</v>
      </c>
      <c r="O71" s="103">
        <v>0</v>
      </c>
      <c r="P71" s="103">
        <v>0</v>
      </c>
      <c r="Q71" s="30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5.75" customHeight="1" outlineLevel="1">
      <c r="A72" s="10"/>
      <c r="B72" s="136" t="s">
        <v>94</v>
      </c>
      <c r="C72" s="153">
        <v>60000</v>
      </c>
      <c r="D72" s="138" t="s">
        <v>38</v>
      </c>
      <c r="E72" s="138" t="s">
        <v>39</v>
      </c>
      <c r="F72" s="140">
        <f>$C$72*F73</f>
        <v>30000</v>
      </c>
      <c r="G72" s="140">
        <f>$C$72*G73</f>
        <v>18000</v>
      </c>
      <c r="H72" s="140">
        <f>$C$72*H73</f>
        <v>18000</v>
      </c>
      <c r="I72" s="140">
        <f>$C$72*I73</f>
        <v>18000</v>
      </c>
      <c r="J72" s="140">
        <f>$C$72*J73</f>
        <v>18000</v>
      </c>
      <c r="K72" s="140">
        <f>$C$72*K73</f>
        <v>18000</v>
      </c>
      <c r="L72" s="80">
        <f>$C$72*L73</f>
        <v>0</v>
      </c>
      <c r="M72" s="80">
        <f>$C$72*M73</f>
        <v>0</v>
      </c>
      <c r="N72" s="80">
        <f>$C$72*N73</f>
        <v>0</v>
      </c>
      <c r="O72" s="80">
        <f>$C$72*O73</f>
        <v>0</v>
      </c>
      <c r="P72" s="80">
        <f>$C$72*P73</f>
        <v>0</v>
      </c>
      <c r="Q72" s="1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outlineLevel="1">
      <c r="A73" s="29"/>
      <c r="B73" s="154" t="s">
        <v>91</v>
      </c>
      <c r="C73" s="153"/>
      <c r="D73" s="155" t="s">
        <v>91</v>
      </c>
      <c r="E73" s="155" t="s">
        <v>42</v>
      </c>
      <c r="F73" s="155">
        <v>0.5</v>
      </c>
      <c r="G73" s="155">
        <v>0.3</v>
      </c>
      <c r="H73" s="155">
        <v>0.3</v>
      </c>
      <c r="I73" s="155">
        <v>0.3</v>
      </c>
      <c r="J73" s="155">
        <v>0.3</v>
      </c>
      <c r="K73" s="155">
        <v>0.3</v>
      </c>
      <c r="L73" s="103">
        <v>0</v>
      </c>
      <c r="M73" s="103">
        <v>0</v>
      </c>
      <c r="N73" s="103">
        <v>0</v>
      </c>
      <c r="O73" s="103">
        <v>0</v>
      </c>
      <c r="P73" s="103">
        <v>0</v>
      </c>
      <c r="Q73" s="30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5.75" customHeight="1" outlineLevel="1">
      <c r="A74" s="10"/>
      <c r="B74" s="136" t="s">
        <v>95</v>
      </c>
      <c r="C74" s="153">
        <v>50000</v>
      </c>
      <c r="D74" s="138" t="s">
        <v>38</v>
      </c>
      <c r="E74" s="138" t="s">
        <v>39</v>
      </c>
      <c r="F74" s="140">
        <f>$C$74*F75</f>
        <v>7500</v>
      </c>
      <c r="G74" s="140">
        <f>$C$74*G75</f>
        <v>0</v>
      </c>
      <c r="H74" s="140">
        <f>$C$74*H75</f>
        <v>0</v>
      </c>
      <c r="I74" s="140">
        <f>$C$74*I75</f>
        <v>0</v>
      </c>
      <c r="J74" s="140">
        <f>$C$74*J75</f>
        <v>0</v>
      </c>
      <c r="K74" s="140">
        <f>$C$74*K75</f>
        <v>0</v>
      </c>
      <c r="L74" s="80">
        <f>$C$74*L75</f>
        <v>0</v>
      </c>
      <c r="M74" s="80">
        <f>$C$74*M75</f>
        <v>0</v>
      </c>
      <c r="N74" s="80">
        <f>$C$74*N75</f>
        <v>0</v>
      </c>
      <c r="O74" s="80">
        <f>$C$74*O75</f>
        <v>0</v>
      </c>
      <c r="P74" s="80">
        <f>$C$74*P75</f>
        <v>0</v>
      </c>
      <c r="Q74" s="1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outlineLevel="1">
      <c r="A75" s="29"/>
      <c r="B75" s="154" t="s">
        <v>91</v>
      </c>
      <c r="C75" s="153"/>
      <c r="D75" s="155" t="s">
        <v>91</v>
      </c>
      <c r="E75" s="155" t="s">
        <v>42</v>
      </c>
      <c r="F75" s="155">
        <v>0.15</v>
      </c>
      <c r="G75" s="155">
        <v>0</v>
      </c>
      <c r="H75" s="155">
        <v>0</v>
      </c>
      <c r="I75" s="155">
        <v>0</v>
      </c>
      <c r="J75" s="155">
        <v>0</v>
      </c>
      <c r="K75" s="155">
        <v>0</v>
      </c>
      <c r="L75" s="103">
        <v>0</v>
      </c>
      <c r="M75" s="103">
        <v>0</v>
      </c>
      <c r="N75" s="103">
        <v>0</v>
      </c>
      <c r="O75" s="103">
        <v>0</v>
      </c>
      <c r="P75" s="103">
        <v>0</v>
      </c>
      <c r="Q75" s="30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5.75" customHeight="1">
      <c r="A76" s="10"/>
      <c r="B76" s="63"/>
      <c r="C76" s="64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6"/>
      <c r="Q76" s="1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8"/>
      <c r="B77" s="132" t="s">
        <v>96</v>
      </c>
      <c r="C77" s="133"/>
      <c r="D77" s="134" t="s">
        <v>38</v>
      </c>
      <c r="E77" s="134" t="s">
        <v>39</v>
      </c>
      <c r="F77" s="135">
        <f>SUM(F78:F83)</f>
        <v>39000</v>
      </c>
      <c r="G77" s="135">
        <f t="shared" ref="G77:P77" si="20">SUM(G78:G82)</f>
        <v>31000</v>
      </c>
      <c r="H77" s="135">
        <f t="shared" si="20"/>
        <v>38000</v>
      </c>
      <c r="I77" s="135">
        <f t="shared" si="20"/>
        <v>40000</v>
      </c>
      <c r="J77" s="135">
        <f t="shared" si="20"/>
        <v>42000</v>
      </c>
      <c r="K77" s="135">
        <f t="shared" si="20"/>
        <v>44000</v>
      </c>
      <c r="L77" s="75">
        <f t="shared" si="20"/>
        <v>0</v>
      </c>
      <c r="M77" s="75">
        <f t="shared" si="20"/>
        <v>0</v>
      </c>
      <c r="N77" s="75">
        <f t="shared" si="20"/>
        <v>0</v>
      </c>
      <c r="O77" s="75">
        <f t="shared" si="20"/>
        <v>0</v>
      </c>
      <c r="P77" s="76">
        <f t="shared" si="20"/>
        <v>0</v>
      </c>
      <c r="Q77" s="19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outlineLevel="1">
      <c r="A78" s="10"/>
      <c r="B78" s="136" t="s">
        <v>97</v>
      </c>
      <c r="C78" s="137"/>
      <c r="D78" s="138" t="s">
        <v>38</v>
      </c>
      <c r="E78" s="138" t="s">
        <v>42</v>
      </c>
      <c r="F78" s="140">
        <v>6000</v>
      </c>
      <c r="G78" s="140">
        <v>6000</v>
      </c>
      <c r="H78" s="140">
        <v>6000</v>
      </c>
      <c r="I78" s="140">
        <v>6000</v>
      </c>
      <c r="J78" s="140">
        <v>6000</v>
      </c>
      <c r="K78" s="140">
        <v>6000</v>
      </c>
      <c r="L78" s="80">
        <v>0</v>
      </c>
      <c r="M78" s="80">
        <v>0</v>
      </c>
      <c r="N78" s="80">
        <v>0</v>
      </c>
      <c r="O78" s="80">
        <v>0</v>
      </c>
      <c r="P78" s="81">
        <v>0</v>
      </c>
      <c r="Q78" s="1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outlineLevel="1">
      <c r="A79" s="10"/>
      <c r="B79" s="136" t="s">
        <v>98</v>
      </c>
      <c r="C79" s="137"/>
      <c r="D79" s="138" t="s">
        <v>38</v>
      </c>
      <c r="E79" s="138" t="s">
        <v>42</v>
      </c>
      <c r="F79" s="140">
        <v>1000</v>
      </c>
      <c r="G79" s="140">
        <v>2000</v>
      </c>
      <c r="H79" s="140">
        <v>3000</v>
      </c>
      <c r="I79" s="140">
        <v>4000</v>
      </c>
      <c r="J79" s="140">
        <v>5000</v>
      </c>
      <c r="K79" s="140">
        <v>6000</v>
      </c>
      <c r="L79" s="80">
        <v>0</v>
      </c>
      <c r="M79" s="80">
        <v>0</v>
      </c>
      <c r="N79" s="80">
        <v>0</v>
      </c>
      <c r="O79" s="80">
        <v>0</v>
      </c>
      <c r="P79" s="81">
        <v>0</v>
      </c>
      <c r="Q79" s="1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outlineLevel="1">
      <c r="A80" s="10"/>
      <c r="B80" s="136" t="s">
        <v>99</v>
      </c>
      <c r="C80" s="137"/>
      <c r="D80" s="138" t="s">
        <v>38</v>
      </c>
      <c r="E80" s="138" t="s">
        <v>42</v>
      </c>
      <c r="F80" s="140">
        <v>7000</v>
      </c>
      <c r="G80" s="140">
        <v>8000</v>
      </c>
      <c r="H80" s="140">
        <v>9000</v>
      </c>
      <c r="I80" s="140">
        <v>10000</v>
      </c>
      <c r="J80" s="140">
        <v>11000</v>
      </c>
      <c r="K80" s="140">
        <v>12000</v>
      </c>
      <c r="L80" s="80">
        <v>0</v>
      </c>
      <c r="M80" s="80">
        <v>0</v>
      </c>
      <c r="N80" s="80">
        <v>0</v>
      </c>
      <c r="O80" s="80">
        <v>0</v>
      </c>
      <c r="P80" s="81">
        <v>0</v>
      </c>
      <c r="Q80" s="1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outlineLevel="1">
      <c r="A81" s="10"/>
      <c r="B81" s="136" t="s">
        <v>100</v>
      </c>
      <c r="C81" s="137"/>
      <c r="D81" s="138" t="s">
        <v>38</v>
      </c>
      <c r="E81" s="138" t="s">
        <v>42</v>
      </c>
      <c r="F81" s="140">
        <v>20000</v>
      </c>
      <c r="G81" s="140">
        <v>15000</v>
      </c>
      <c r="H81" s="140">
        <v>20000</v>
      </c>
      <c r="I81" s="140">
        <v>20000</v>
      </c>
      <c r="J81" s="140">
        <v>20000</v>
      </c>
      <c r="K81" s="140">
        <v>20000</v>
      </c>
      <c r="L81" s="80">
        <v>0</v>
      </c>
      <c r="M81" s="80">
        <v>0</v>
      </c>
      <c r="N81" s="80">
        <v>0</v>
      </c>
      <c r="O81" s="80">
        <v>0</v>
      </c>
      <c r="P81" s="81">
        <v>0</v>
      </c>
      <c r="Q81" s="1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outlineLevel="1">
      <c r="A82" s="10"/>
      <c r="B82" s="136" t="s">
        <v>101</v>
      </c>
      <c r="C82" s="137"/>
      <c r="D82" s="138" t="s">
        <v>38</v>
      </c>
      <c r="E82" s="138" t="s">
        <v>42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80">
        <v>0</v>
      </c>
      <c r="M82" s="80">
        <v>0</v>
      </c>
      <c r="N82" s="80">
        <v>0</v>
      </c>
      <c r="O82" s="80">
        <v>0</v>
      </c>
      <c r="P82" s="81">
        <v>0</v>
      </c>
      <c r="Q82" s="1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outlineLevel="1">
      <c r="A83" s="10"/>
      <c r="B83" s="136" t="s">
        <v>102</v>
      </c>
      <c r="C83" s="137"/>
      <c r="D83" s="138" t="s">
        <v>38</v>
      </c>
      <c r="E83" s="138" t="s">
        <v>42</v>
      </c>
      <c r="F83" s="140">
        <v>5000</v>
      </c>
      <c r="G83" s="138"/>
      <c r="H83" s="138"/>
      <c r="I83" s="138"/>
      <c r="J83" s="138"/>
      <c r="K83" s="138"/>
      <c r="L83" s="65"/>
      <c r="M83" s="65"/>
      <c r="N83" s="65"/>
      <c r="O83" s="65"/>
      <c r="P83" s="66"/>
      <c r="Q83" s="1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0"/>
      <c r="B84" s="63"/>
      <c r="C84" s="64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6"/>
      <c r="Q84" s="1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0"/>
      <c r="B85" s="104"/>
      <c r="C85" s="105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7"/>
      <c r="Q85" s="1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33"/>
      <c r="B86" s="126" t="s">
        <v>103</v>
      </c>
      <c r="C86" s="108"/>
      <c r="D86" s="109"/>
      <c r="E86" s="110"/>
      <c r="F86" s="128">
        <f>F5-F40</f>
        <v>-49750</v>
      </c>
      <c r="G86" s="128">
        <f>G5-G40</f>
        <v>-270000</v>
      </c>
      <c r="H86" s="128">
        <f>H5-H40</f>
        <v>-230000</v>
      </c>
      <c r="I86" s="128">
        <f>I5-I40</f>
        <v>-30000</v>
      </c>
      <c r="J86" s="128">
        <f>J5-J40</f>
        <v>4700000</v>
      </c>
      <c r="K86" s="128">
        <f>K5-K40</f>
        <v>11700000</v>
      </c>
      <c r="L86" s="128">
        <f>L5-L40</f>
        <v>29172685.719999999</v>
      </c>
      <c r="M86" s="128">
        <f>M5-M40</f>
        <v>29194032.179999992</v>
      </c>
      <c r="N86" s="128">
        <f>N5-N40</f>
        <v>29215381.039999999</v>
      </c>
      <c r="O86" s="128">
        <f>O5-O40</f>
        <v>29236732.299999997</v>
      </c>
      <c r="P86" s="129">
        <f>P5-P40</f>
        <v>42458184.960000001</v>
      </c>
      <c r="Q86" s="34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33"/>
      <c r="B87" s="126" t="s">
        <v>104</v>
      </c>
      <c r="C87" s="108"/>
      <c r="D87" s="109"/>
      <c r="E87" s="110"/>
      <c r="F87" s="111">
        <f>F5-F39</f>
        <v>-204250</v>
      </c>
      <c r="G87" s="111">
        <f>G5-G39</f>
        <v>-392000</v>
      </c>
      <c r="H87" s="111">
        <f>H5-H39</f>
        <v>-359000</v>
      </c>
      <c r="I87" s="111">
        <f>I5-I39</f>
        <v>-161000</v>
      </c>
      <c r="J87" s="111">
        <f>J5-J39</f>
        <v>4567000</v>
      </c>
      <c r="K87" s="111">
        <f>K5-K39</f>
        <v>11565000</v>
      </c>
      <c r="L87" s="111">
        <f>L5-L39</f>
        <v>29172685.719999999</v>
      </c>
      <c r="M87" s="111">
        <f>M5-M39</f>
        <v>29194032.179999992</v>
      </c>
      <c r="N87" s="111">
        <f>N5-N39</f>
        <v>29215381.039999999</v>
      </c>
      <c r="O87" s="111">
        <f>O5-O39</f>
        <v>29236732.299999997</v>
      </c>
      <c r="P87" s="112">
        <f>P5-P39</f>
        <v>42458184.960000001</v>
      </c>
      <c r="Q87" s="34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33"/>
      <c r="B88" s="127" t="s">
        <v>105</v>
      </c>
      <c r="C88" s="113"/>
      <c r="D88" s="114"/>
      <c r="E88" s="114"/>
      <c r="F88" s="115">
        <f>F87</f>
        <v>-204250</v>
      </c>
      <c r="G88" s="115">
        <f t="shared" ref="G88:P88" si="21">F88+G87</f>
        <v>-596250</v>
      </c>
      <c r="H88" s="115">
        <f t="shared" si="21"/>
        <v>-955250</v>
      </c>
      <c r="I88" s="116">
        <f t="shared" si="21"/>
        <v>-1116250</v>
      </c>
      <c r="J88" s="116">
        <f t="shared" si="21"/>
        <v>3450750</v>
      </c>
      <c r="K88" s="116">
        <f t="shared" si="21"/>
        <v>15015750</v>
      </c>
      <c r="L88" s="116">
        <f t="shared" si="21"/>
        <v>44188435.719999999</v>
      </c>
      <c r="M88" s="116">
        <f t="shared" si="21"/>
        <v>73382467.899999991</v>
      </c>
      <c r="N88" s="116">
        <f t="shared" si="21"/>
        <v>102597848.94</v>
      </c>
      <c r="O88" s="116">
        <f t="shared" si="21"/>
        <v>131834581.23999999</v>
      </c>
      <c r="P88" s="117">
        <f t="shared" si="21"/>
        <v>174292766.19999999</v>
      </c>
      <c r="Q88" s="34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hidden="1" customHeight="1">
      <c r="A89" s="4"/>
      <c r="B89" s="35"/>
      <c r="C89" s="36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8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>
      <c r="A90" s="4"/>
      <c r="B90" s="12" t="s">
        <v>106</v>
      </c>
      <c r="C90" s="13"/>
      <c r="D90" s="14"/>
      <c r="E90" s="14"/>
      <c r="F90" s="22">
        <f>IFERROR(F87/F5,0)</f>
        <v>-817</v>
      </c>
      <c r="G90" s="22">
        <f>G87/G5</f>
        <v>-13.066666666666666</v>
      </c>
      <c r="H90" s="22">
        <f>H87/H5</f>
        <v>-1.3296296296296297</v>
      </c>
      <c r="I90" s="22">
        <f>I87/I5</f>
        <v>-5.4208754208754206E-2</v>
      </c>
      <c r="J90" s="22">
        <f>J87/J5</f>
        <v>0.31068027210884352</v>
      </c>
      <c r="K90" s="22">
        <f>K87/K5</f>
        <v>0.3893939393939394</v>
      </c>
      <c r="L90" s="22">
        <f>L87/L5</f>
        <v>0.85368431264172817</v>
      </c>
      <c r="M90" s="22">
        <f>M87/M5</f>
        <v>0.85377565378427389</v>
      </c>
      <c r="N90" s="22">
        <f>N87/N5</f>
        <v>0.85386689120443593</v>
      </c>
      <c r="O90" s="22">
        <f>O87/O5</f>
        <v>0.85395802507706031</v>
      </c>
      <c r="P90" s="39">
        <f>P87/P5</f>
        <v>0.89464409555034108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customHeight="1">
      <c r="A91" s="4"/>
      <c r="B91" s="12" t="s">
        <v>107</v>
      </c>
      <c r="C91" s="13"/>
      <c r="D91" s="14"/>
      <c r="E91" s="14"/>
      <c r="F91" s="22">
        <f>F5/F56</f>
        <v>1.6181229773462784E-3</v>
      </c>
      <c r="G91" s="22">
        <f>G5/G56</f>
        <v>0.24590163934426229</v>
      </c>
      <c r="H91" s="22">
        <f>H5/H56</f>
        <v>2.0930232558139537</v>
      </c>
      <c r="I91" s="22">
        <f>I5/I56</f>
        <v>22.671755725190838</v>
      </c>
      <c r="J91" s="22">
        <f>J5/J56</f>
        <v>110.52631578947368</v>
      </c>
      <c r="K91" s="22">
        <f>K5/K56</f>
        <v>220</v>
      </c>
      <c r="L91" s="22" t="e">
        <f>L5/L56</f>
        <v>#DIV/0!</v>
      </c>
      <c r="M91" s="22" t="e">
        <f>M5/M56</f>
        <v>#DIV/0!</v>
      </c>
      <c r="N91" s="22" t="e">
        <f>N5/N56</f>
        <v>#DIV/0!</v>
      </c>
      <c r="O91" s="22" t="e">
        <f>O5/O56</f>
        <v>#DIV/0!</v>
      </c>
      <c r="P91" s="39" t="e">
        <f>P5/P56</f>
        <v>#DIV/0!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>
      <c r="A92" s="4"/>
      <c r="B92" s="12" t="s">
        <v>108</v>
      </c>
      <c r="C92" s="13"/>
      <c r="D92" s="14"/>
      <c r="E92" s="14"/>
      <c r="F92" s="40">
        <f t="shared" ref="F92:P92" si="22">F90*F91</f>
        <v>-1.3220064724919094</v>
      </c>
      <c r="G92" s="40">
        <f t="shared" si="22"/>
        <v>-3.2131147540983607</v>
      </c>
      <c r="H92" s="40">
        <f t="shared" si="22"/>
        <v>-2.782945736434109</v>
      </c>
      <c r="I92" s="40">
        <f t="shared" si="22"/>
        <v>-1.2290076335877862</v>
      </c>
      <c r="J92" s="40">
        <f t="shared" si="22"/>
        <v>34.338345864661655</v>
      </c>
      <c r="K92" s="40">
        <f t="shared" si="22"/>
        <v>85.666666666666671</v>
      </c>
      <c r="L92" s="40" t="e">
        <f t="shared" si="22"/>
        <v>#DIV/0!</v>
      </c>
      <c r="M92" s="40" t="e">
        <f t="shared" si="22"/>
        <v>#DIV/0!</v>
      </c>
      <c r="N92" s="40" t="e">
        <f t="shared" si="22"/>
        <v>#DIV/0!</v>
      </c>
      <c r="O92" s="40" t="e">
        <f t="shared" si="22"/>
        <v>#DIV/0!</v>
      </c>
      <c r="P92" s="41" t="e">
        <f t="shared" si="22"/>
        <v>#DIV/0!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>
      <c r="A93" s="4"/>
      <c r="B93" s="12"/>
      <c r="C93" s="13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4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>
      <c r="A94" s="4"/>
      <c r="B94" s="12"/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4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>
      <c r="A95" s="4"/>
      <c r="B95" s="12" t="s">
        <v>109</v>
      </c>
      <c r="C95" s="13" t="s">
        <v>110</v>
      </c>
      <c r="D95" s="22">
        <v>0.05</v>
      </c>
      <c r="E95" s="21">
        <f>SUM(F95:P95)</f>
        <v>118979259.06958875</v>
      </c>
      <c r="F95" s="21">
        <f>F87*$D$96^F4</f>
        <v>-204250</v>
      </c>
      <c r="G95" s="21">
        <f>G87*$D$96^-G4</f>
        <v>-373333.33333333331</v>
      </c>
      <c r="H95" s="21">
        <f>H87*$D$96^-H4</f>
        <v>-325623.58276643988</v>
      </c>
      <c r="I95" s="21">
        <f>I87*$D$96^-I4</f>
        <v>-139077.85336356764</v>
      </c>
      <c r="J95" s="21">
        <f>J87*$D$96^-J4</f>
        <v>3757282.2023745249</v>
      </c>
      <c r="K95" s="21">
        <f>K87*$D$96^-K4</f>
        <v>9061480.115207728</v>
      </c>
      <c r="L95" s="21">
        <f>L87*$D$96^-L4</f>
        <v>21769107.245505482</v>
      </c>
      <c r="M95" s="21">
        <f>M87*$D$96^-M4</f>
        <v>20747653.621543963</v>
      </c>
      <c r="N95" s="21">
        <f>N87*$D$96^-N4</f>
        <v>19774119.864538603</v>
      </c>
      <c r="O95" s="21">
        <f>O87*$D$96^-O4</f>
        <v>18846258.321652863</v>
      </c>
      <c r="P95" s="43">
        <f>P87*$D$96^-P4</f>
        <v>26065642.468228936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>
      <c r="A96" s="4"/>
      <c r="B96" s="32"/>
      <c r="C96" s="44" t="s">
        <v>111</v>
      </c>
      <c r="D96" s="45">
        <f>1+D95</f>
        <v>1.05</v>
      </c>
      <c r="E96" s="46"/>
      <c r="F96" s="47">
        <f>F95</f>
        <v>-204250</v>
      </c>
      <c r="G96" s="47">
        <f t="shared" ref="G96:P96" si="23">F96+G95</f>
        <v>-577583.33333333326</v>
      </c>
      <c r="H96" s="47">
        <f t="shared" si="23"/>
        <v>-903206.91609977314</v>
      </c>
      <c r="I96" s="47">
        <f t="shared" si="23"/>
        <v>-1042284.7694633408</v>
      </c>
      <c r="J96" s="47">
        <f t="shared" si="23"/>
        <v>2714997.4329111842</v>
      </c>
      <c r="K96" s="47">
        <f t="shared" si="23"/>
        <v>11776477.548118912</v>
      </c>
      <c r="L96" s="47">
        <f t="shared" si="23"/>
        <v>33545584.793624394</v>
      </c>
      <c r="M96" s="47">
        <f t="shared" si="23"/>
        <v>54293238.41516836</v>
      </c>
      <c r="N96" s="47">
        <f t="shared" si="23"/>
        <v>74067358.279706955</v>
      </c>
      <c r="O96" s="47">
        <f t="shared" si="23"/>
        <v>92913616.601359814</v>
      </c>
      <c r="P96" s="48">
        <f t="shared" si="23"/>
        <v>118979259.06958875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4"/>
      <c r="B97" s="49"/>
      <c r="C97" s="49"/>
      <c r="D97" s="50"/>
      <c r="E97" s="51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4"/>
      <c r="B98" s="6"/>
      <c r="C98" s="2"/>
      <c r="D98" s="1"/>
      <c r="E98" s="52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4"/>
      <c r="B99" s="2"/>
      <c r="C99" s="2"/>
      <c r="D99" s="1"/>
      <c r="E99" s="5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">
    <mergeCell ref="F1:P1"/>
  </mergeCells>
  <conditionalFormatting sqref="F96:P96">
    <cfRule type="cellIs" dxfId="5" priority="1" operator="lessThan">
      <formula>0</formula>
    </cfRule>
  </conditionalFormatting>
  <conditionalFormatting sqref="F96:P96">
    <cfRule type="cellIs" dxfId="4" priority="2" operator="greaterThan">
      <formula>0</formula>
    </cfRule>
  </conditionalFormatting>
  <conditionalFormatting sqref="F88:P88">
    <cfRule type="cellIs" dxfId="3" priority="3" operator="lessThan">
      <formula>0</formula>
    </cfRule>
  </conditionalFormatting>
  <conditionalFormatting sqref="F88:P88">
    <cfRule type="cellIs" dxfId="2" priority="4" operator="greaterThan">
      <formula>0</formula>
    </cfRule>
  </conditionalFormatting>
  <conditionalFormatting sqref="F87:P87">
    <cfRule type="cellIs" dxfId="1" priority="5" operator="lessThan">
      <formula>0</formula>
    </cfRule>
  </conditionalFormatting>
  <conditionalFormatting sqref="F87:P87">
    <cfRule type="cellIs" dxfId="0" priority="6" operator="greaterThan">
      <formula>0</formula>
    </cfRule>
  </conditionalFormatting>
  <pageMargins left="0.7" right="0.7" top="0.78740157499999996" bottom="0.78740157499999996" header="0" footer="0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00F8A294A43243B422BCF22E60544E" ma:contentTypeVersion="13" ma:contentTypeDescription="Ein neues Dokument erstellen." ma:contentTypeScope="" ma:versionID="b3b6db1a13d4c9941b07dece794ea5ff">
  <xsd:schema xmlns:xsd="http://www.w3.org/2001/XMLSchema" xmlns:xs="http://www.w3.org/2001/XMLSchema" xmlns:p="http://schemas.microsoft.com/office/2006/metadata/properties" xmlns:ns2="82f0b892-ba4f-4df6-934b-9902046b9b81" xmlns:ns3="14f6ab1c-9710-45a6-b1e7-325c0fb0528f" targetNamespace="http://schemas.microsoft.com/office/2006/metadata/properties" ma:root="true" ma:fieldsID="66eabdac054234027cc0c83b610860b5" ns2:_="" ns3:_="">
    <xsd:import namespace="82f0b892-ba4f-4df6-934b-9902046b9b81"/>
    <xsd:import namespace="14f6ab1c-9710-45a6-b1e7-325c0fb052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0b892-ba4f-4df6-934b-9902046b9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6ab1c-9710-45a6-b1e7-325c0fb0528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AE5A6E-7186-44CF-BD4E-577982F1AF00}"/>
</file>

<file path=customXml/itemProps2.xml><?xml version="1.0" encoding="utf-8"?>
<ds:datastoreItem xmlns:ds="http://schemas.openxmlformats.org/officeDocument/2006/customXml" ds:itemID="{190D0231-02EE-4DE9-AEB9-DA6E91712733}"/>
</file>

<file path=customXml/itemProps3.xml><?xml version="1.0" encoding="utf-8"?>
<ds:datastoreItem xmlns:ds="http://schemas.openxmlformats.org/officeDocument/2006/customXml" ds:itemID="{E630B409-B91B-49ED-A021-3811314DA5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Pascal</dc:creator>
  <cp:keywords/>
  <dc:description/>
  <cp:lastModifiedBy>Karl Gebesmair</cp:lastModifiedBy>
  <cp:revision/>
  <dcterms:created xsi:type="dcterms:W3CDTF">2021-03-18T12:39:42Z</dcterms:created>
  <dcterms:modified xsi:type="dcterms:W3CDTF">2021-04-13T17:58:50Z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0x010100EF00F8A294A43243B422BCF22E60544E</vt:lpwstr>
  </property>
</Properties>
</file>